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econ\FECHAMENTO\DF'S BRDE\31122022\Site\arquivos PDF - BRGAAP\"/>
    </mc:Choice>
  </mc:AlternateContent>
  <xr:revisionPtr revIDLastSave="0" documentId="13_ncr:1_{6FBDE625-C3E8-4C33-848F-B16597EB590D}" xr6:coauthVersionLast="36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Balanço" sheetId="1" r:id="rId1"/>
    <sheet name="DR" sheetId="2" r:id="rId2"/>
    <sheet name="DRA" sheetId="5" r:id="rId3"/>
    <sheet name="DMPL" sheetId="3" r:id="rId4"/>
    <sheet name="DFC" sheetId="4" r:id="rId5"/>
    <sheet name="DVA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" i="6" l="1"/>
  <c r="G42" i="4"/>
  <c r="N10" i="3"/>
  <c r="N9" i="3"/>
  <c r="C34" i="2"/>
  <c r="C32" i="2"/>
  <c r="C13" i="2"/>
  <c r="C28" i="2"/>
  <c r="G18" i="4"/>
  <c r="D18" i="4"/>
  <c r="F12" i="4"/>
  <c r="C12" i="4"/>
  <c r="G8" i="6" l="1"/>
  <c r="F8" i="6"/>
  <c r="D8" i="6"/>
  <c r="C8" i="6"/>
  <c r="G31" i="3" l="1"/>
  <c r="I31" i="3"/>
  <c r="K31" i="3"/>
  <c r="M31" i="3"/>
  <c r="D31" i="3"/>
  <c r="N20" i="3" l="1"/>
  <c r="H25" i="3"/>
  <c r="H31" i="3" s="1"/>
  <c r="H16" i="3"/>
  <c r="H9" i="3"/>
  <c r="G9" i="3"/>
  <c r="G7" i="2"/>
  <c r="F7" i="2"/>
  <c r="D7" i="2"/>
  <c r="C7" i="2"/>
  <c r="H3" i="1"/>
  <c r="I3" i="1"/>
  <c r="H7" i="1"/>
  <c r="I7" i="1"/>
  <c r="H12" i="1"/>
  <c r="I12" i="1"/>
  <c r="C32" i="6" l="1"/>
  <c r="G34" i="6"/>
  <c r="F34" i="6"/>
  <c r="D34" i="6"/>
  <c r="C34" i="6"/>
  <c r="G32" i="6"/>
  <c r="F32" i="6"/>
  <c r="D32" i="6"/>
  <c r="G28" i="6"/>
  <c r="F28" i="6"/>
  <c r="D28" i="6"/>
  <c r="C28" i="6"/>
  <c r="F24" i="6"/>
  <c r="D24" i="6"/>
  <c r="C24" i="6"/>
  <c r="G12" i="6"/>
  <c r="F12" i="6"/>
  <c r="D12" i="6"/>
  <c r="C12" i="6"/>
  <c r="G3" i="6"/>
  <c r="F3" i="6"/>
  <c r="D3" i="6"/>
  <c r="C3" i="6"/>
  <c r="F42" i="4"/>
  <c r="G35" i="4"/>
  <c r="F35" i="4"/>
  <c r="G21" i="4"/>
  <c r="F21" i="4"/>
  <c r="G15" i="4"/>
  <c r="F15" i="4"/>
  <c r="G4" i="4"/>
  <c r="F4" i="4"/>
  <c r="N4" i="3"/>
  <c r="N5" i="3"/>
  <c r="N6" i="3"/>
  <c r="N7" i="3"/>
  <c r="N8" i="3"/>
  <c r="N3" i="3"/>
  <c r="N11" i="3"/>
  <c r="N12" i="3"/>
  <c r="N13" i="3"/>
  <c r="N14" i="3"/>
  <c r="N15" i="3"/>
  <c r="N18" i="3"/>
  <c r="G22" i="6" l="1"/>
  <c r="F22" i="6"/>
  <c r="C16" i="6"/>
  <c r="C20" i="6" s="1"/>
  <c r="D16" i="6"/>
  <c r="D20" i="6" s="1"/>
  <c r="F16" i="6"/>
  <c r="F20" i="6" s="1"/>
  <c r="G16" i="6"/>
  <c r="G20" i="6" s="1"/>
  <c r="D22" i="6"/>
  <c r="C22" i="6"/>
  <c r="G29" i="4"/>
  <c r="G37" i="4" s="1"/>
  <c r="G44" i="4" s="1"/>
  <c r="F29" i="4"/>
  <c r="F37" i="4" s="1"/>
  <c r="F44" i="4" s="1"/>
  <c r="N30" i="3"/>
  <c r="N29" i="3"/>
  <c r="N28" i="3"/>
  <c r="N27" i="3"/>
  <c r="L25" i="3"/>
  <c r="L31" i="3" s="1"/>
  <c r="J25" i="3"/>
  <c r="J31" i="3" s="1"/>
  <c r="F25" i="3"/>
  <c r="F31" i="3" s="1"/>
  <c r="E25" i="3"/>
  <c r="E31" i="3" s="1"/>
  <c r="C25" i="3"/>
  <c r="C31" i="3" s="1"/>
  <c r="B25" i="3"/>
  <c r="B31" i="3" s="1"/>
  <c r="N24" i="3"/>
  <c r="N23" i="3"/>
  <c r="N22" i="3"/>
  <c r="N21" i="3"/>
  <c r="N19" i="3"/>
  <c r="G9" i="5"/>
  <c r="F9" i="5"/>
  <c r="G5" i="5"/>
  <c r="F5" i="5"/>
  <c r="G34" i="2"/>
  <c r="F34" i="2"/>
  <c r="G23" i="2"/>
  <c r="F23" i="2"/>
  <c r="F18" i="2"/>
  <c r="G18" i="2"/>
  <c r="G15" i="2"/>
  <c r="F15" i="2"/>
  <c r="G3" i="2"/>
  <c r="F3" i="2"/>
  <c r="N25" i="3" l="1"/>
  <c r="G13" i="2"/>
  <c r="G28" i="2" s="1"/>
  <c r="G32" i="2" s="1"/>
  <c r="G39" i="2" s="1"/>
  <c r="G3" i="5" s="1"/>
  <c r="N26" i="3"/>
  <c r="N31" i="3" s="1"/>
  <c r="F13" i="5"/>
  <c r="G13" i="5"/>
  <c r="F13" i="2"/>
  <c r="F28" i="2" s="1"/>
  <c r="F32" i="2" s="1"/>
  <c r="F39" i="2" s="1"/>
  <c r="F3" i="5" s="1"/>
  <c r="G15" i="5" l="1"/>
  <c r="F15" i="5"/>
  <c r="D10" i="1"/>
  <c r="C10" i="1"/>
  <c r="C42" i="4" l="1"/>
  <c r="C4" i="4"/>
  <c r="D4" i="4" l="1"/>
  <c r="D9" i="5" l="1"/>
  <c r="C9" i="5"/>
  <c r="D5" i="5"/>
  <c r="C5" i="5"/>
  <c r="D13" i="5" l="1"/>
  <c r="C13" i="5"/>
  <c r="D42" i="4"/>
  <c r="C35" i="4"/>
  <c r="D35" i="4"/>
  <c r="C15" i="4"/>
  <c r="C21" i="4"/>
  <c r="D21" i="4"/>
  <c r="D15" i="4"/>
  <c r="D29" i="4" l="1"/>
  <c r="D37" i="4" s="1"/>
  <c r="D44" i="4" s="1"/>
  <c r="C29" i="4"/>
  <c r="C37" i="4" s="1"/>
  <c r="C44" i="4" s="1"/>
  <c r="C16" i="3" l="1"/>
  <c r="C9" i="3"/>
  <c r="L16" i="3" l="1"/>
  <c r="J16" i="3"/>
  <c r="F16" i="3"/>
  <c r="E16" i="3"/>
  <c r="B16" i="3"/>
  <c r="L9" i="3"/>
  <c r="J9" i="3"/>
  <c r="F9" i="3"/>
  <c r="E9" i="3"/>
  <c r="B9" i="3"/>
  <c r="N16" i="3" l="1"/>
  <c r="D34" i="2"/>
  <c r="D23" i="2"/>
  <c r="C23" i="2"/>
  <c r="D18" i="2"/>
  <c r="C18" i="2"/>
  <c r="D15" i="2"/>
  <c r="C15" i="2"/>
  <c r="D3" i="2"/>
  <c r="D13" i="2" s="1"/>
  <c r="C3" i="2"/>
  <c r="D22" i="1"/>
  <c r="C22" i="1"/>
  <c r="I21" i="1"/>
  <c r="I26" i="1" s="1"/>
  <c r="H21" i="1"/>
  <c r="H26" i="1" s="1"/>
  <c r="D19" i="1"/>
  <c r="C19" i="1"/>
  <c r="D3" i="1"/>
  <c r="C3" i="1"/>
  <c r="C26" i="1" l="1"/>
  <c r="C39" i="2"/>
  <c r="C3" i="5" s="1"/>
  <c r="C15" i="5" s="1"/>
  <c r="D26" i="1"/>
  <c r="D28" i="2"/>
  <c r="D32" i="2" s="1"/>
  <c r="D39" i="2" s="1"/>
  <c r="D3" i="5" s="1"/>
  <c r="D15" i="5" s="1"/>
  <c r="H28" i="1" l="1"/>
  <c r="I28" i="1"/>
</calcChain>
</file>

<file path=xl/sharedStrings.xml><?xml version="1.0" encoding="utf-8"?>
<sst xmlns="http://schemas.openxmlformats.org/spreadsheetml/2006/main" count="205" uniqueCount="167">
  <si>
    <t>ATIVO</t>
  </si>
  <si>
    <t>PASSIVO</t>
  </si>
  <si>
    <t>Instrumentos Financeiros</t>
  </si>
  <si>
    <t>Títulos e Valores Mobiliários</t>
  </si>
  <si>
    <t>Operações de Crédito</t>
  </si>
  <si>
    <t>Outras Obrigações</t>
  </si>
  <si>
    <t xml:space="preserve">   Fundos Financeiros e de Desenvolvimento</t>
  </si>
  <si>
    <t xml:space="preserve">   Impostos e Contribuições sobre o Lucro</t>
  </si>
  <si>
    <t xml:space="preserve">   Outros Impostos e Contribuições</t>
  </si>
  <si>
    <t xml:space="preserve">   Outras Obrigações</t>
  </si>
  <si>
    <t>Outros Ativos</t>
  </si>
  <si>
    <t>Provisões</t>
  </si>
  <si>
    <t>Rendas a Receber</t>
  </si>
  <si>
    <t>Provisões para Contingências</t>
  </si>
  <si>
    <t>Devedores por Depósitos em Garantia</t>
  </si>
  <si>
    <t>Provisões para Garantias Financeiras Prestadas</t>
  </si>
  <si>
    <t>Outros créditos</t>
  </si>
  <si>
    <t>Provisões para pagamentos a efetuar</t>
  </si>
  <si>
    <t>Passivo Atuarial</t>
  </si>
  <si>
    <t>Obrigações Fiscais Diferidas</t>
  </si>
  <si>
    <t>Créditos Tributários</t>
  </si>
  <si>
    <t>Investimentos</t>
  </si>
  <si>
    <t>RESULTADOS DE EXERCÍCIOS FUTUROS</t>
  </si>
  <si>
    <t>Imobilizado</t>
  </si>
  <si>
    <t>Imobilizado de Uso</t>
  </si>
  <si>
    <t>(-) Depreciação Acumulada</t>
  </si>
  <si>
    <t>PATRIMÔNIO LÍQUIDO</t>
  </si>
  <si>
    <t>Intangível</t>
  </si>
  <si>
    <t>Capital Social</t>
  </si>
  <si>
    <t>Ativos Intangíveis</t>
  </si>
  <si>
    <t>Reservas de Capital</t>
  </si>
  <si>
    <t>(-)Amortização Acumulada</t>
  </si>
  <si>
    <t>Outros Resultados Abrangentes</t>
  </si>
  <si>
    <t>TOTAL DO ATIVO</t>
  </si>
  <si>
    <t>TOTAL DO PASSIVO</t>
  </si>
  <si>
    <t>Receitas da Intermediação Financeira</t>
  </si>
  <si>
    <t>Resultado com Títulos e Valores Mobiliários</t>
  </si>
  <si>
    <t>Resultado da Intermediação Financeira</t>
  </si>
  <si>
    <t>Outras Receitas Operacionais</t>
  </si>
  <si>
    <t>Receitas de Prestação de Serviços</t>
  </si>
  <si>
    <t>Despesas Operacionais</t>
  </si>
  <si>
    <t>Despesa com Pessoal</t>
  </si>
  <si>
    <t>Outras Despesas Administrativas</t>
  </si>
  <si>
    <t>Outras Despesas Operacionais</t>
  </si>
  <si>
    <t>Trabalhistas</t>
  </si>
  <si>
    <t>Cíveis e Fiscais</t>
  </si>
  <si>
    <t>Garantias Financeiras Prestadas</t>
  </si>
  <si>
    <t>Resultado Operacional</t>
  </si>
  <si>
    <t>Resultado Antes dos Tributos e Participações</t>
  </si>
  <si>
    <t>Corrente</t>
  </si>
  <si>
    <t>Diferido</t>
  </si>
  <si>
    <t>Participações no Lucro</t>
  </si>
  <si>
    <t>Resultado Líquido</t>
  </si>
  <si>
    <t>Outros resultados</t>
  </si>
  <si>
    <t>Lucros</t>
  </si>
  <si>
    <t>Outros</t>
  </si>
  <si>
    <t>abrangentes</t>
  </si>
  <si>
    <t>Total</t>
  </si>
  <si>
    <t>Ajustes de títulos disponíveis para venda</t>
  </si>
  <si>
    <t>Ajuste reavaliação benefícios pós-emprego</t>
  </si>
  <si>
    <t>Aumento de capital</t>
  </si>
  <si>
    <t>Lucro líquido do semestre</t>
  </si>
  <si>
    <t>Constituição de reservas</t>
  </si>
  <si>
    <t>Aumento de Capital</t>
  </si>
  <si>
    <t>Fluxo de caixa das atividades operacionais</t>
  </si>
  <si>
    <t>Ajuste por:</t>
  </si>
  <si>
    <t>Depreciação e amortização</t>
  </si>
  <si>
    <t>Provisão para perdas esperadas associadas ao risco de crédito</t>
  </si>
  <si>
    <t>Provisão para garantias financeiras prestadas</t>
  </si>
  <si>
    <t>Provisão para contingências</t>
  </si>
  <si>
    <t>Provisão atuarial, líquido de reversões</t>
  </si>
  <si>
    <t>Redução / (aumento) de ativos operacionais</t>
  </si>
  <si>
    <t>Títulos e valores mobiliários</t>
  </si>
  <si>
    <t>Operações de crédito</t>
  </si>
  <si>
    <t>Aumento / (redução) de passivos operacionais</t>
  </si>
  <si>
    <t>Outras obrigações</t>
  </si>
  <si>
    <t>Imposto de renda e contribuição social pagos</t>
  </si>
  <si>
    <t>Resultado de exercícios futuros</t>
  </si>
  <si>
    <t>Caixa gerado / (utilizado) nas atividades operacionais</t>
  </si>
  <si>
    <t>Fluxo de caixa das atividades de investimentos</t>
  </si>
  <si>
    <t>Aplicação no intangível</t>
  </si>
  <si>
    <t>Aquisição de imobilizado de uso</t>
  </si>
  <si>
    <t>Alienação de imobilizado de uso</t>
  </si>
  <si>
    <t>Caixa gerado / (utilizado) nas atividades de investimento</t>
  </si>
  <si>
    <t>Aumento / (redução) no caixa e equivalente de caixa</t>
  </si>
  <si>
    <t>Modificação na posição financeira</t>
  </si>
  <si>
    <t>Saldo de caixa e equivalente de caixa no início do período</t>
  </si>
  <si>
    <t>Saldo de caixa e equivalente de caixa no fim do período</t>
  </si>
  <si>
    <t>Créditos tributários</t>
  </si>
  <si>
    <t>ao Risco de Crédito</t>
  </si>
  <si>
    <t>Ativos financeiros disponíveis para venda</t>
  </si>
  <si>
    <t>Efeito tributário</t>
  </si>
  <si>
    <t>Resultado abrangente do período</t>
  </si>
  <si>
    <t>Benefício pós-emprego</t>
  </si>
  <si>
    <t>Imposto de renda e contribuição social diferidos</t>
  </si>
  <si>
    <t>Passivo atuarial e obrigações fiscais diferidas</t>
  </si>
  <si>
    <t>Outros instrumentos financeiros</t>
  </si>
  <si>
    <t>Instrumentos financeiros</t>
  </si>
  <si>
    <t>Provisão para perdas prováveis de outros ativos</t>
  </si>
  <si>
    <t>2º SEMESTRE</t>
  </si>
  <si>
    <t>EXERCÍCIO</t>
  </si>
  <si>
    <t>Receitas</t>
  </si>
  <si>
    <t>Intermediação financeira</t>
  </si>
  <si>
    <t>Prestação de serviços</t>
  </si>
  <si>
    <t xml:space="preserve">Outras </t>
  </si>
  <si>
    <t xml:space="preserve">Despesas </t>
  </si>
  <si>
    <t>Despesas de intermediação financeira</t>
  </si>
  <si>
    <t>Outras</t>
  </si>
  <si>
    <t>Insumos adquiridos de terceiros</t>
  </si>
  <si>
    <t>Serviços de terceiros</t>
  </si>
  <si>
    <t>Valor adicionado bruto</t>
  </si>
  <si>
    <t>Valor adicionado total a distribuir</t>
  </si>
  <si>
    <t>Distribuição do valor adicionado</t>
  </si>
  <si>
    <t>Pessoal</t>
  </si>
  <si>
    <t>Remuneração direta</t>
  </si>
  <si>
    <t>Benefícios</t>
  </si>
  <si>
    <t>FGTS</t>
  </si>
  <si>
    <t>Impostos, taxas e contribuições</t>
  </si>
  <si>
    <t>Federais</t>
  </si>
  <si>
    <t>Estaduais</t>
  </si>
  <si>
    <t>Municipais</t>
  </si>
  <si>
    <t>Remuneração de capitais de terceiros</t>
  </si>
  <si>
    <t>Remuneração de capitais próprios</t>
  </si>
  <si>
    <t>Participação no resultado</t>
  </si>
  <si>
    <t>Ativos não financeiros mantidos para venda</t>
  </si>
  <si>
    <t>(-) Provisão para redução ao valor recuperável de</t>
  </si>
  <si>
    <t xml:space="preserve">    ativos não financeiros mantidos para venda</t>
  </si>
  <si>
    <t>Depósitos a prazo</t>
  </si>
  <si>
    <t>Repasses do país</t>
  </si>
  <si>
    <t>Empréstimos e repasses do exterior</t>
  </si>
  <si>
    <t>Instrumentos financeiros derivativos</t>
  </si>
  <si>
    <t>Provisão perdas esperadas associadas ao risco de crédito</t>
  </si>
  <si>
    <t>Resultado com instrumentos financeiros derivativos</t>
  </si>
  <si>
    <t>Saldos em 01/07/2021</t>
  </si>
  <si>
    <t>Saldos em 31/12/2021</t>
  </si>
  <si>
    <t>Saldos em 01/07/2022</t>
  </si>
  <si>
    <t>Saldos em 31/12/2022</t>
  </si>
  <si>
    <t>Reclassificação contábil</t>
  </si>
  <si>
    <t>Saldos em 01/01/2021</t>
  </si>
  <si>
    <t>Reservas de lucro</t>
  </si>
  <si>
    <t>Fundo Regimental</t>
  </si>
  <si>
    <t>Outras receitas e despesas</t>
  </si>
  <si>
    <t>-</t>
  </si>
  <si>
    <t>Ajuste a valor de mercado - ativos e passivos</t>
  </si>
  <si>
    <t>(-) Provisões para Perdas Esperadas Associadas</t>
  </si>
  <si>
    <t>Disponibilidades</t>
  </si>
  <si>
    <t>Reservas de Lucro</t>
  </si>
  <si>
    <t>Despesas de Intermediação Financeira</t>
  </si>
  <si>
    <t>Operações de captação</t>
  </si>
  <si>
    <t>Operações com empréstimos e repasses</t>
  </si>
  <si>
    <t>Despesas Tributárias</t>
  </si>
  <si>
    <t>Despesas com Provisões</t>
  </si>
  <si>
    <t>Impostos sobre o Lucro</t>
  </si>
  <si>
    <t>Resultado Líquido por Ação (lotes de 1000 ações)</t>
  </si>
  <si>
    <t>Itens que podem ser reclassificados para o resultado</t>
  </si>
  <si>
    <t>Variação do valor de mercado</t>
  </si>
  <si>
    <t>Itens que não podem ser reclassificados para o resultado</t>
  </si>
  <si>
    <t>Lucro líquido do período</t>
  </si>
  <si>
    <t>Variação do passivo atuarial</t>
  </si>
  <si>
    <t>Total dos outros resultados abrangentes</t>
  </si>
  <si>
    <t>acumulados</t>
  </si>
  <si>
    <t>Lucro líquido do exercício</t>
  </si>
  <si>
    <t>Lucro líquido do período ajustado</t>
  </si>
  <si>
    <t>Ajustes de avaliação patrimonial</t>
  </si>
  <si>
    <t>Materiais, energia e outros</t>
  </si>
  <si>
    <t>Aluguéis</t>
  </si>
  <si>
    <t>Lucros retidos no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</si>
</sst>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Gadugi"/>
      <family val="2"/>
    </font>
    <font>
      <sz val="9"/>
      <color theme="1"/>
      <name val="Gadugi"/>
      <family val="2"/>
    </font>
    <font>
      <sz val="10"/>
      <color theme="1"/>
      <name val="Arial Nova Light"/>
      <family val="2"/>
    </font>
    <font>
      <b/>
      <sz val="10"/>
      <color theme="1"/>
      <name val="Arial Nova Light"/>
      <family val="2"/>
    </font>
    <font>
      <sz val="11"/>
      <color theme="1"/>
      <name val="Arial Nova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/>
    </fill>
  </fills>
  <borders count="18">
    <border>
      <left/>
      <right/>
      <top/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thin">
        <color rgb="FF00B050"/>
      </top>
      <bottom style="double">
        <color rgb="FF00B05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rgb="FFBFBFBF"/>
      </bottom>
      <diagonal/>
    </border>
    <border>
      <left/>
      <right/>
      <top style="thick">
        <color rgb="FFBFBFBF"/>
      </top>
      <bottom style="thick">
        <color rgb="FFBFBFBF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B050"/>
      </top>
      <bottom/>
      <diagonal/>
    </border>
    <border>
      <left/>
      <right/>
      <top style="thick">
        <color rgb="FFD9D9D9"/>
      </top>
      <bottom/>
      <diagonal/>
    </border>
    <border>
      <left/>
      <right/>
      <top/>
      <bottom style="thick">
        <color rgb="FFA6A6A6"/>
      </bottom>
      <diagonal/>
    </border>
    <border>
      <left/>
      <right/>
      <top style="thick">
        <color rgb="FFA6A6A6"/>
      </top>
      <bottom style="thick">
        <color rgb="FFA6A6A6"/>
      </bottom>
      <diagonal/>
    </border>
    <border>
      <left/>
      <right/>
      <top style="thick">
        <color rgb="FFD9D9D9"/>
      </top>
      <bottom style="thick">
        <color rgb="FFD9D9D9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4" fontId="3" fillId="3" borderId="5" xfId="0" applyNumberFormat="1" applyFont="1" applyFill="1" applyBorder="1" applyAlignment="1">
      <alignment vertical="center" wrapText="1"/>
    </xf>
    <xf numFmtId="164" fontId="3" fillId="4" borderId="0" xfId="0" applyNumberFormat="1" applyFont="1" applyFill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5" borderId="6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0" fillId="0" borderId="0" xfId="0" applyNumberFormat="1"/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0" fillId="6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2" fillId="0" borderId="16" xfId="0" applyFont="1" applyBorder="1" applyAlignment="1">
      <alignment horizontal="center"/>
    </xf>
    <xf numFmtId="164" fontId="3" fillId="4" borderId="13" xfId="0" applyNumberFormat="1" applyFont="1" applyFill="1" applyBorder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 wrapText="1"/>
    </xf>
    <xf numFmtId="164" fontId="4" fillId="0" borderId="14" xfId="0" applyNumberFormat="1" applyFont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0" fontId="0" fillId="8" borderId="17" xfId="0" applyFill="1" applyBorder="1"/>
    <xf numFmtId="164" fontId="0" fillId="8" borderId="17" xfId="0" applyNumberFormat="1" applyFill="1" applyBorder="1"/>
    <xf numFmtId="0" fontId="5" fillId="0" borderId="0" xfId="0" applyFont="1"/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164" fontId="6" fillId="0" borderId="4" xfId="0" applyNumberFormat="1" applyFont="1" applyBorder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64" fontId="6" fillId="0" borderId="1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6" borderId="0" xfId="0" applyFont="1" applyFill="1"/>
    <xf numFmtId="0" fontId="6" fillId="0" borderId="8" xfId="0" applyNumberFormat="1" applyFont="1" applyBorder="1" applyAlignment="1">
      <alignment horizontal="center"/>
    </xf>
    <xf numFmtId="0" fontId="5" fillId="6" borderId="0" xfId="0" applyNumberFormat="1" applyFont="1" applyFill="1"/>
    <xf numFmtId="0" fontId="6" fillId="2" borderId="9" xfId="0" applyFont="1" applyFill="1" applyBorder="1"/>
    <xf numFmtId="164" fontId="6" fillId="2" borderId="9" xfId="0" applyNumberFormat="1" applyFont="1" applyFill="1" applyBorder="1" applyAlignment="1">
      <alignment horizontal="center"/>
    </xf>
    <xf numFmtId="0" fontId="5" fillId="6" borderId="0" xfId="0" applyFont="1" applyFill="1"/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5" fillId="0" borderId="0" xfId="0" applyNumberFormat="1" applyFont="1"/>
    <xf numFmtId="0" fontId="6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6" fillId="2" borderId="8" xfId="0" applyFont="1" applyFill="1" applyBorder="1"/>
    <xf numFmtId="164" fontId="6" fillId="2" borderId="8" xfId="0" applyNumberFormat="1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164" fontId="6" fillId="2" borderId="0" xfId="0" applyNumberFormat="1" applyFont="1" applyFill="1"/>
    <xf numFmtId="0" fontId="6" fillId="2" borderId="1" xfId="0" applyFont="1" applyFill="1" applyBorder="1"/>
    <xf numFmtId="164" fontId="6" fillId="2" borderId="1" xfId="0" applyNumberFormat="1" applyFont="1" applyFill="1" applyBorder="1"/>
    <xf numFmtId="0" fontId="5" fillId="0" borderId="11" xfId="0" applyFont="1" applyBorder="1"/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43" fontId="6" fillId="0" borderId="0" xfId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164" fontId="7" fillId="0" borderId="0" xfId="0" applyNumberFormat="1" applyFont="1"/>
    <xf numFmtId="165" fontId="5" fillId="0" borderId="11" xfId="0" applyNumberFormat="1" applyFont="1" applyBorder="1"/>
    <xf numFmtId="165" fontId="5" fillId="6" borderId="11" xfId="0" applyNumberFormat="1" applyFont="1" applyFill="1" applyBorder="1"/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5" borderId="15" xfId="0" applyFont="1" applyFill="1" applyBorder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showGridLines="0" tabSelected="1" zoomScaleNormal="100" workbookViewId="0">
      <selection activeCell="B7" sqref="B7"/>
    </sheetView>
  </sheetViews>
  <sheetFormatPr defaultColWidth="0" defaultRowHeight="14" zeroHeight="1" x14ac:dyDescent="0.3"/>
  <cols>
    <col min="1" max="1" width="2.54296875" style="82" customWidth="1"/>
    <col min="2" max="2" width="42.453125" style="82" customWidth="1"/>
    <col min="3" max="4" width="15.7265625" style="82" customWidth="1"/>
    <col min="5" max="5" width="2.7265625" style="82" customWidth="1"/>
    <col min="6" max="6" width="2.54296875" style="82" customWidth="1"/>
    <col min="7" max="7" width="43.54296875" style="82" customWidth="1"/>
    <col min="8" max="9" width="15.7265625" style="82" customWidth="1"/>
    <col min="10" max="10" width="10" style="82" hidden="1" customWidth="1"/>
    <col min="11" max="16384" width="8.7265625" style="82" hidden="1"/>
  </cols>
  <sheetData>
    <row r="1" spans="1:10" s="36" customFormat="1" ht="20.149999999999999" customHeight="1" thickBot="1" x14ac:dyDescent="0.4">
      <c r="A1" s="72" t="s">
        <v>0</v>
      </c>
      <c r="B1" s="72"/>
      <c r="C1" s="73">
        <v>2022</v>
      </c>
      <c r="D1" s="73">
        <v>2021</v>
      </c>
      <c r="E1" s="72"/>
      <c r="F1" s="72" t="s">
        <v>1</v>
      </c>
      <c r="G1" s="72"/>
      <c r="H1" s="73">
        <v>2022</v>
      </c>
      <c r="I1" s="73">
        <v>2021</v>
      </c>
      <c r="J1" s="74"/>
    </row>
    <row r="2" spans="1:10" s="36" customFormat="1" ht="20.149999999999999" customHeight="1" x14ac:dyDescent="0.35">
      <c r="A2" s="36" t="s">
        <v>145</v>
      </c>
      <c r="C2" s="75">
        <v>108573</v>
      </c>
      <c r="D2" s="75">
        <v>7004</v>
      </c>
      <c r="F2" s="76" t="s">
        <v>127</v>
      </c>
      <c r="G2" s="77"/>
      <c r="H2" s="37">
        <v>11832</v>
      </c>
      <c r="I2" s="37">
        <v>30976</v>
      </c>
      <c r="J2" s="74"/>
    </row>
    <row r="3" spans="1:10" s="36" customFormat="1" ht="20.149999999999999" customHeight="1" x14ac:dyDescent="0.35">
      <c r="A3" s="36" t="s">
        <v>2</v>
      </c>
      <c r="C3" s="75">
        <f>SUM(C4:C7)</f>
        <v>18834853</v>
      </c>
      <c r="D3" s="75">
        <f>SUM(D4:D7)</f>
        <v>16985605</v>
      </c>
      <c r="F3" s="76" t="s">
        <v>97</v>
      </c>
      <c r="G3" s="77"/>
      <c r="H3" s="37">
        <f>H4+H5+H6</f>
        <v>13891240</v>
      </c>
      <c r="I3" s="37">
        <f>I4+I5+I6</f>
        <v>12547558</v>
      </c>
      <c r="J3" s="74"/>
    </row>
    <row r="4" spans="1:10" s="39" customFormat="1" ht="20.149999999999999" customHeight="1" x14ac:dyDescent="0.35">
      <c r="B4" s="39" t="s">
        <v>3</v>
      </c>
      <c r="C4" s="78">
        <v>3167279</v>
      </c>
      <c r="D4" s="78">
        <v>2870017</v>
      </c>
      <c r="G4" s="39" t="s">
        <v>128</v>
      </c>
      <c r="H4" s="40">
        <v>12516703</v>
      </c>
      <c r="I4" s="40">
        <v>11608201</v>
      </c>
      <c r="J4" s="79"/>
    </row>
    <row r="5" spans="1:10" s="39" customFormat="1" ht="20.149999999999999" customHeight="1" x14ac:dyDescent="0.35">
      <c r="B5" s="39" t="s">
        <v>4</v>
      </c>
      <c r="C5" s="78">
        <v>15464679</v>
      </c>
      <c r="D5" s="78">
        <v>13909459</v>
      </c>
      <c r="G5" s="39" t="s">
        <v>129</v>
      </c>
      <c r="H5" s="40">
        <v>1368054</v>
      </c>
      <c r="I5" s="40">
        <v>936840</v>
      </c>
      <c r="J5" s="79"/>
    </row>
    <row r="6" spans="1:10" s="39" customFormat="1" ht="20.149999999999999" customHeight="1" x14ac:dyDescent="0.35">
      <c r="B6" s="39" t="s">
        <v>96</v>
      </c>
      <c r="C6" s="78">
        <v>202895</v>
      </c>
      <c r="D6" s="78">
        <v>206129</v>
      </c>
      <c r="F6" s="36"/>
      <c r="G6" s="39" t="s">
        <v>130</v>
      </c>
      <c r="H6" s="40">
        <v>6483</v>
      </c>
      <c r="I6" s="40">
        <v>2517</v>
      </c>
      <c r="J6" s="79"/>
    </row>
    <row r="7" spans="1:10" s="39" customFormat="1" ht="20.149999999999999" customHeight="1" x14ac:dyDescent="0.35">
      <c r="C7" s="78"/>
      <c r="D7" s="78"/>
      <c r="F7" s="36" t="s">
        <v>5</v>
      </c>
      <c r="H7" s="37">
        <f>SUM(H8:H11)</f>
        <v>922911</v>
      </c>
      <c r="I7" s="37">
        <f>SUM(I8:I11)</f>
        <v>719491</v>
      </c>
      <c r="J7" s="74"/>
    </row>
    <row r="8" spans="1:10" s="36" customFormat="1" ht="19.5" customHeight="1" x14ac:dyDescent="0.35">
      <c r="A8" s="36" t="s">
        <v>144</v>
      </c>
      <c r="C8" s="75"/>
      <c r="D8" s="75"/>
      <c r="F8" s="39"/>
      <c r="G8" s="39" t="s">
        <v>6</v>
      </c>
      <c r="H8" s="40">
        <v>605074</v>
      </c>
      <c r="I8" s="40">
        <v>491704</v>
      </c>
      <c r="J8" s="74"/>
    </row>
    <row r="9" spans="1:10" s="36" customFormat="1" ht="19.5" customHeight="1" x14ac:dyDescent="0.35">
      <c r="B9" s="36" t="s">
        <v>89</v>
      </c>
      <c r="C9" s="75">
        <v>-310553</v>
      </c>
      <c r="D9" s="75">
        <v>-346053</v>
      </c>
      <c r="F9" s="39"/>
      <c r="G9" s="39" t="s">
        <v>7</v>
      </c>
      <c r="H9" s="40">
        <v>239621</v>
      </c>
      <c r="I9" s="40">
        <v>172948</v>
      </c>
      <c r="J9" s="74"/>
    </row>
    <row r="10" spans="1:10" s="36" customFormat="1" ht="20.149999999999999" customHeight="1" x14ac:dyDescent="0.35">
      <c r="A10" s="36" t="s">
        <v>10</v>
      </c>
      <c r="C10" s="75">
        <f>SUM(C11:C16)</f>
        <v>152540</v>
      </c>
      <c r="D10" s="75">
        <f>SUM(D11:D16)</f>
        <v>149905</v>
      </c>
      <c r="F10" s="39"/>
      <c r="G10" s="39" t="s">
        <v>8</v>
      </c>
      <c r="H10" s="40">
        <v>16230</v>
      </c>
      <c r="I10" s="40">
        <v>14810</v>
      </c>
      <c r="J10" s="79"/>
    </row>
    <row r="11" spans="1:10" s="39" customFormat="1" ht="20.149999999999999" customHeight="1" x14ac:dyDescent="0.35">
      <c r="B11" s="39" t="s">
        <v>12</v>
      </c>
      <c r="C11" s="78">
        <v>14843</v>
      </c>
      <c r="D11" s="78">
        <v>11995</v>
      </c>
      <c r="G11" s="39" t="s">
        <v>9</v>
      </c>
      <c r="H11" s="40">
        <v>61986</v>
      </c>
      <c r="I11" s="40">
        <v>40029</v>
      </c>
      <c r="J11" s="79"/>
    </row>
    <row r="12" spans="1:10" s="39" customFormat="1" ht="20.149999999999999" customHeight="1" x14ac:dyDescent="0.35">
      <c r="B12" s="39" t="s">
        <v>14</v>
      </c>
      <c r="C12" s="78">
        <v>64221</v>
      </c>
      <c r="D12" s="78">
        <v>89604</v>
      </c>
      <c r="F12" s="36" t="s">
        <v>11</v>
      </c>
      <c r="H12" s="37">
        <f>SUM(H13:H15)</f>
        <v>127294</v>
      </c>
      <c r="I12" s="37">
        <f>SUM(I13:I15)</f>
        <v>140910</v>
      </c>
      <c r="J12" s="79"/>
    </row>
    <row r="13" spans="1:10" s="39" customFormat="1" ht="20.149999999999999" customHeight="1" x14ac:dyDescent="0.35">
      <c r="B13" s="39" t="s">
        <v>16</v>
      </c>
      <c r="C13" s="78">
        <v>34189</v>
      </c>
      <c r="D13" s="78">
        <v>14679</v>
      </c>
      <c r="F13" s="36"/>
      <c r="G13" s="39" t="s">
        <v>13</v>
      </c>
      <c r="H13" s="40">
        <v>92185</v>
      </c>
      <c r="I13" s="40">
        <v>98388</v>
      </c>
      <c r="J13" s="79"/>
    </row>
    <row r="14" spans="1:10" s="39" customFormat="1" ht="20.149999999999999" customHeight="1" x14ac:dyDescent="0.35">
      <c r="B14" s="39" t="s">
        <v>124</v>
      </c>
      <c r="C14" s="78">
        <v>40986</v>
      </c>
      <c r="D14" s="78">
        <v>34125</v>
      </c>
      <c r="G14" s="39" t="s">
        <v>15</v>
      </c>
      <c r="H14" s="40">
        <v>4638</v>
      </c>
      <c r="I14" s="40">
        <v>13574</v>
      </c>
      <c r="J14" s="79"/>
    </row>
    <row r="15" spans="1:10" s="39" customFormat="1" ht="20.149999999999999" customHeight="1" x14ac:dyDescent="0.35">
      <c r="B15" s="39" t="s">
        <v>125</v>
      </c>
      <c r="C15" s="78"/>
      <c r="D15" s="78"/>
      <c r="G15" s="39" t="s">
        <v>17</v>
      </c>
      <c r="H15" s="40">
        <v>30471</v>
      </c>
      <c r="I15" s="40">
        <v>28948</v>
      </c>
      <c r="J15" s="79"/>
    </row>
    <row r="16" spans="1:10" s="39" customFormat="1" ht="20.149999999999999" customHeight="1" x14ac:dyDescent="0.35">
      <c r="B16" s="39" t="s">
        <v>126</v>
      </c>
      <c r="C16" s="78">
        <v>-1699</v>
      </c>
      <c r="D16" s="78">
        <v>-498</v>
      </c>
      <c r="F16" s="36" t="s">
        <v>18</v>
      </c>
      <c r="H16" s="37">
        <v>258802</v>
      </c>
      <c r="I16" s="37">
        <v>237300</v>
      </c>
      <c r="J16" s="79"/>
    </row>
    <row r="17" spans="1:10" s="39" customFormat="1" ht="20.149999999999999" customHeight="1" x14ac:dyDescent="0.35">
      <c r="A17" s="36" t="s">
        <v>20</v>
      </c>
      <c r="B17" s="36"/>
      <c r="C17" s="75">
        <v>258416</v>
      </c>
      <c r="D17" s="75">
        <v>283447</v>
      </c>
      <c r="F17" s="36" t="s">
        <v>19</v>
      </c>
      <c r="G17" s="36"/>
      <c r="H17" s="37">
        <v>48769</v>
      </c>
      <c r="I17" s="37">
        <v>61460</v>
      </c>
      <c r="J17" s="79"/>
    </row>
    <row r="18" spans="1:10" s="39" customFormat="1" ht="20.149999999999999" customHeight="1" x14ac:dyDescent="0.35">
      <c r="A18" s="36" t="s">
        <v>21</v>
      </c>
      <c r="B18" s="36"/>
      <c r="C18" s="75">
        <v>602</v>
      </c>
      <c r="D18" s="75">
        <v>602</v>
      </c>
      <c r="H18" s="40"/>
      <c r="I18" s="40"/>
      <c r="J18" s="74"/>
    </row>
    <row r="19" spans="1:10" s="39" customFormat="1" ht="20.149999999999999" customHeight="1" x14ac:dyDescent="0.35">
      <c r="A19" s="36" t="s">
        <v>23</v>
      </c>
      <c r="B19" s="36"/>
      <c r="C19" s="75">
        <f>C20+C21</f>
        <v>40304</v>
      </c>
      <c r="D19" s="75">
        <f>D20+D21</f>
        <v>40776</v>
      </c>
      <c r="F19" s="36" t="s">
        <v>22</v>
      </c>
      <c r="H19" s="37">
        <v>0</v>
      </c>
      <c r="I19" s="37">
        <v>2457</v>
      </c>
      <c r="J19" s="79"/>
    </row>
    <row r="20" spans="1:10" s="39" customFormat="1" ht="20.149999999999999" customHeight="1" x14ac:dyDescent="0.35">
      <c r="B20" s="39" t="s">
        <v>24</v>
      </c>
      <c r="C20" s="78">
        <v>72686</v>
      </c>
      <c r="D20" s="78">
        <v>70437</v>
      </c>
      <c r="H20" s="40"/>
      <c r="I20" s="40"/>
      <c r="J20" s="79"/>
    </row>
    <row r="21" spans="1:10" s="39" customFormat="1" ht="20.149999999999999" customHeight="1" x14ac:dyDescent="0.35">
      <c r="B21" s="39" t="s">
        <v>25</v>
      </c>
      <c r="C21" s="78">
        <v>-32382</v>
      </c>
      <c r="D21" s="78">
        <v>-29661</v>
      </c>
      <c r="F21" s="36" t="s">
        <v>26</v>
      </c>
      <c r="H21" s="37">
        <f>SUM(H22:H24)</f>
        <v>3838305</v>
      </c>
      <c r="I21" s="37">
        <f>SUM(I22:I24)</f>
        <v>3398314</v>
      </c>
      <c r="J21" s="79"/>
    </row>
    <row r="22" spans="1:10" s="39" customFormat="1" ht="20.149999999999999" customHeight="1" x14ac:dyDescent="0.35">
      <c r="A22" s="36" t="s">
        <v>27</v>
      </c>
      <c r="C22" s="75">
        <f>C23+C24</f>
        <v>14418</v>
      </c>
      <c r="D22" s="75">
        <f>D23+D24</f>
        <v>17180</v>
      </c>
      <c r="G22" s="39" t="s">
        <v>28</v>
      </c>
      <c r="H22" s="40">
        <v>1971507</v>
      </c>
      <c r="I22" s="40">
        <v>1734924</v>
      </c>
      <c r="J22" s="79"/>
    </row>
    <row r="23" spans="1:10" s="39" customFormat="1" ht="20.149999999999999" customHeight="1" x14ac:dyDescent="0.35">
      <c r="B23" s="39" t="s">
        <v>29</v>
      </c>
      <c r="C23" s="78">
        <v>50186</v>
      </c>
      <c r="D23" s="78">
        <v>46745</v>
      </c>
      <c r="G23" s="39" t="s">
        <v>146</v>
      </c>
      <c r="H23" s="40">
        <v>1983628</v>
      </c>
      <c r="I23" s="40">
        <v>1770620</v>
      </c>
      <c r="J23" s="79"/>
    </row>
    <row r="24" spans="1:10" s="39" customFormat="1" ht="20.149999999999999" customHeight="1" x14ac:dyDescent="0.35">
      <c r="B24" s="39" t="s">
        <v>31</v>
      </c>
      <c r="C24" s="78">
        <v>-35768</v>
      </c>
      <c r="D24" s="78">
        <v>-29565</v>
      </c>
      <c r="G24" s="39" t="s">
        <v>32</v>
      </c>
      <c r="H24" s="40">
        <v>-116830</v>
      </c>
      <c r="I24" s="40">
        <v>-107230</v>
      </c>
      <c r="J24" s="79"/>
    </row>
    <row r="25" spans="1:10" s="39" customFormat="1" ht="20.149999999999999" customHeight="1" thickBot="1" x14ac:dyDescent="0.4">
      <c r="C25" s="78"/>
      <c r="D25" s="78"/>
      <c r="H25" s="40"/>
      <c r="I25" s="40"/>
      <c r="J25" s="79"/>
    </row>
    <row r="26" spans="1:10" s="39" customFormat="1" ht="20" customHeight="1" thickBot="1" x14ac:dyDescent="0.4">
      <c r="A26" s="72" t="s">
        <v>33</v>
      </c>
      <c r="B26" s="72"/>
      <c r="C26" s="80">
        <f>C2+C3+C9+C10+C17+C18+C19+C22</f>
        <v>19099153</v>
      </c>
      <c r="D26" s="80">
        <f>D2+D3+D9+D10+D17+D18+D19+D22</f>
        <v>17138466</v>
      </c>
      <c r="E26" s="72" t="s">
        <v>34</v>
      </c>
      <c r="F26" s="72"/>
      <c r="G26" s="72"/>
      <c r="H26" s="81">
        <f>H2+H3+H7+H12+H16+H17+H21</f>
        <v>19099153</v>
      </c>
      <c r="I26" s="81">
        <f>I2+I3+I7+I12+I16+I17+I21+I19</f>
        <v>17138466</v>
      </c>
      <c r="J26" s="79"/>
    </row>
    <row r="28" spans="1:10" hidden="1" x14ac:dyDescent="0.3">
      <c r="H28" s="83">
        <f>H26-C26</f>
        <v>0</v>
      </c>
      <c r="I28" s="83">
        <f>I26-D26</f>
        <v>0</v>
      </c>
    </row>
  </sheetData>
  <pageMargins left="0.511811024" right="0.511811024" top="0.78740157499999996" bottom="0.78740157499999996" header="0.31496062000000002" footer="0.31496062000000002"/>
  <pageSetup paperSize="9" scale="86" orientation="landscape" r:id="rId1"/>
  <ignoredErrors>
    <ignoredError sqref="C10:D10 H12:I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showGridLines="0" workbookViewId="0">
      <selection activeCell="A41" sqref="A41"/>
    </sheetView>
  </sheetViews>
  <sheetFormatPr defaultColWidth="0" defaultRowHeight="13" zeroHeight="1" x14ac:dyDescent="0.3"/>
  <cols>
    <col min="1" max="1" width="1.81640625" style="28" customWidth="1"/>
    <col min="2" max="2" width="47.453125" style="28" customWidth="1"/>
    <col min="3" max="3" width="12.453125" style="28" customWidth="1"/>
    <col min="4" max="4" width="12.26953125" style="28" customWidth="1"/>
    <col min="5" max="5" width="1.1796875" style="28" customWidth="1"/>
    <col min="6" max="7" width="12.453125" style="28" customWidth="1"/>
    <col min="8" max="16384" width="9.1796875" style="28" hidden="1"/>
  </cols>
  <sheetData>
    <row r="1" spans="1:7" ht="13.5" thickBot="1" x14ac:dyDescent="0.35">
      <c r="C1" s="86" t="s">
        <v>99</v>
      </c>
      <c r="D1" s="86"/>
      <c r="E1" s="51"/>
      <c r="F1" s="86" t="s">
        <v>100</v>
      </c>
      <c r="G1" s="86"/>
    </row>
    <row r="2" spans="1:7" ht="13.5" thickBot="1" x14ac:dyDescent="0.35">
      <c r="A2" s="65"/>
      <c r="B2" s="65"/>
      <c r="C2" s="66">
        <v>2022</v>
      </c>
      <c r="D2" s="66">
        <v>2021</v>
      </c>
      <c r="E2" s="67"/>
      <c r="F2" s="66">
        <v>2022</v>
      </c>
      <c r="G2" s="66">
        <v>2021</v>
      </c>
    </row>
    <row r="3" spans="1:7" x14ac:dyDescent="0.3">
      <c r="A3" s="61" t="s">
        <v>35</v>
      </c>
      <c r="B3" s="61"/>
      <c r="C3" s="68">
        <f>C4+C5</f>
        <v>1017254</v>
      </c>
      <c r="D3" s="68">
        <f>D4+D5</f>
        <v>764525</v>
      </c>
      <c r="E3" s="56"/>
      <c r="F3" s="68">
        <f>F4+F5</f>
        <v>1878281</v>
      </c>
      <c r="G3" s="68">
        <f>G4+G5</f>
        <v>1396733</v>
      </c>
    </row>
    <row r="4" spans="1:7" x14ac:dyDescent="0.3">
      <c r="B4" s="28" t="s">
        <v>4</v>
      </c>
      <c r="C4" s="60">
        <v>855605</v>
      </c>
      <c r="D4" s="60">
        <v>661795</v>
      </c>
      <c r="E4" s="56"/>
      <c r="F4" s="60">
        <v>1571208</v>
      </c>
      <c r="G4" s="60">
        <v>1241434</v>
      </c>
    </row>
    <row r="5" spans="1:7" x14ac:dyDescent="0.3">
      <c r="B5" s="28" t="s">
        <v>36</v>
      </c>
      <c r="C5" s="60">
        <v>161649</v>
      </c>
      <c r="D5" s="60">
        <v>102730</v>
      </c>
      <c r="E5" s="56"/>
      <c r="F5" s="60">
        <v>307073</v>
      </c>
      <c r="G5" s="60">
        <v>155299</v>
      </c>
    </row>
    <row r="6" spans="1:7" x14ac:dyDescent="0.3">
      <c r="C6" s="60"/>
      <c r="D6" s="60"/>
      <c r="E6" s="56"/>
      <c r="F6" s="60"/>
      <c r="G6" s="60"/>
    </row>
    <row r="7" spans="1:7" s="58" customFormat="1" x14ac:dyDescent="0.3">
      <c r="A7" s="61" t="s">
        <v>147</v>
      </c>
      <c r="B7" s="61"/>
      <c r="C7" s="68">
        <f>SUM(C8:C11)</f>
        <v>-455558</v>
      </c>
      <c r="D7" s="68">
        <f>SUM(D8:D11)</f>
        <v>-381941</v>
      </c>
      <c r="E7" s="51"/>
      <c r="F7" s="68">
        <f>SUM(F8:F11)</f>
        <v>-778608</v>
      </c>
      <c r="G7" s="68">
        <f>SUM(G8:G11)</f>
        <v>-632793</v>
      </c>
    </row>
    <row r="8" spans="1:7" x14ac:dyDescent="0.3">
      <c r="B8" s="28" t="s">
        <v>148</v>
      </c>
      <c r="C8" s="60">
        <v>-2114</v>
      </c>
      <c r="D8" s="60">
        <v>-854</v>
      </c>
      <c r="E8" s="56"/>
      <c r="F8" s="60">
        <v>-3862</v>
      </c>
      <c r="G8" s="60">
        <v>-975</v>
      </c>
    </row>
    <row r="9" spans="1:7" x14ac:dyDescent="0.3">
      <c r="B9" s="28" t="s">
        <v>149</v>
      </c>
      <c r="C9" s="60">
        <v>-422580</v>
      </c>
      <c r="D9" s="60">
        <v>-351306</v>
      </c>
      <c r="E9" s="56"/>
      <c r="F9" s="60">
        <v>-748069</v>
      </c>
      <c r="G9" s="60">
        <v>-592687</v>
      </c>
    </row>
    <row r="10" spans="1:7" x14ac:dyDescent="0.3">
      <c r="B10" s="28" t="s">
        <v>131</v>
      </c>
      <c r="C10" s="60">
        <v>-28869</v>
      </c>
      <c r="D10" s="60">
        <v>-36490</v>
      </c>
      <c r="E10" s="56"/>
      <c r="F10" s="60">
        <v>-16081</v>
      </c>
      <c r="G10" s="60">
        <v>-33639</v>
      </c>
    </row>
    <row r="11" spans="1:7" x14ac:dyDescent="0.3">
      <c r="B11" s="28" t="s">
        <v>132</v>
      </c>
      <c r="C11" s="60">
        <v>-1995</v>
      </c>
      <c r="D11" s="60">
        <v>6709</v>
      </c>
      <c r="E11" s="56"/>
      <c r="F11" s="60">
        <v>-10596</v>
      </c>
      <c r="G11" s="60">
        <v>-5492</v>
      </c>
    </row>
    <row r="12" spans="1:7" x14ac:dyDescent="0.3">
      <c r="C12" s="60"/>
      <c r="D12" s="60"/>
      <c r="E12" s="56"/>
      <c r="F12" s="60"/>
      <c r="G12" s="60"/>
    </row>
    <row r="13" spans="1:7" s="58" customFormat="1" x14ac:dyDescent="0.3">
      <c r="A13" s="61" t="s">
        <v>37</v>
      </c>
      <c r="B13" s="61"/>
      <c r="C13" s="68">
        <f>C3+C7</f>
        <v>561696</v>
      </c>
      <c r="D13" s="68">
        <f>D3+D7</f>
        <v>382584</v>
      </c>
      <c r="E13" s="51"/>
      <c r="F13" s="68">
        <f>F3+F7</f>
        <v>1099673</v>
      </c>
      <c r="G13" s="68">
        <f>G3+G7</f>
        <v>763940</v>
      </c>
    </row>
    <row r="14" spans="1:7" x14ac:dyDescent="0.3">
      <c r="C14" s="60"/>
      <c r="D14" s="60"/>
      <c r="E14" s="56"/>
      <c r="F14" s="60"/>
      <c r="G14" s="60"/>
    </row>
    <row r="15" spans="1:7" x14ac:dyDescent="0.3">
      <c r="A15" s="58" t="s">
        <v>38</v>
      </c>
      <c r="B15" s="58"/>
      <c r="C15" s="59">
        <f>C16+C17</f>
        <v>57688</v>
      </c>
      <c r="D15" s="59">
        <f>D16+D17</f>
        <v>62121</v>
      </c>
      <c r="E15" s="56"/>
      <c r="F15" s="59">
        <f>F16+F17</f>
        <v>99750</v>
      </c>
      <c r="G15" s="59">
        <f>G16+G17</f>
        <v>110778</v>
      </c>
    </row>
    <row r="16" spans="1:7" x14ac:dyDescent="0.3">
      <c r="B16" s="28" t="s">
        <v>39</v>
      </c>
      <c r="C16" s="60">
        <v>23742</v>
      </c>
      <c r="D16" s="60">
        <v>16642</v>
      </c>
      <c r="E16" s="56"/>
      <c r="F16" s="60">
        <v>44907</v>
      </c>
      <c r="G16" s="60">
        <v>37025</v>
      </c>
    </row>
    <row r="17" spans="1:7" x14ac:dyDescent="0.3">
      <c r="B17" s="28" t="s">
        <v>38</v>
      </c>
      <c r="C17" s="60">
        <v>33946</v>
      </c>
      <c r="D17" s="60">
        <v>45479</v>
      </c>
      <c r="E17" s="56"/>
      <c r="F17" s="60">
        <v>54843</v>
      </c>
      <c r="G17" s="60">
        <v>73753</v>
      </c>
    </row>
    <row r="18" spans="1:7" x14ac:dyDescent="0.3">
      <c r="A18" s="58" t="s">
        <v>40</v>
      </c>
      <c r="B18" s="58"/>
      <c r="C18" s="59">
        <f>SUM(C19:C22)</f>
        <v>-209304</v>
      </c>
      <c r="D18" s="59">
        <f>SUM(D19:D22)</f>
        <v>-184711</v>
      </c>
      <c r="E18" s="56"/>
      <c r="F18" s="59">
        <f>SUM(F19:F22)</f>
        <v>-389548</v>
      </c>
      <c r="G18" s="59">
        <f>SUM(G19:G22)</f>
        <v>-336345</v>
      </c>
    </row>
    <row r="19" spans="1:7" x14ac:dyDescent="0.3">
      <c r="B19" s="28" t="s">
        <v>41</v>
      </c>
      <c r="C19" s="60">
        <v>-111445</v>
      </c>
      <c r="D19" s="60">
        <v>-106680</v>
      </c>
      <c r="E19" s="56"/>
      <c r="F19" s="60">
        <v>-207497</v>
      </c>
      <c r="G19" s="60">
        <v>-199108</v>
      </c>
    </row>
    <row r="20" spans="1:7" x14ac:dyDescent="0.3">
      <c r="B20" s="28" t="s">
        <v>42</v>
      </c>
      <c r="C20" s="60">
        <v>-40831</v>
      </c>
      <c r="D20" s="60">
        <v>-33947</v>
      </c>
      <c r="E20" s="56"/>
      <c r="F20" s="60">
        <v>-67719</v>
      </c>
      <c r="G20" s="60">
        <v>-55506</v>
      </c>
    </row>
    <row r="21" spans="1:7" x14ac:dyDescent="0.3">
      <c r="B21" s="28" t="s">
        <v>150</v>
      </c>
      <c r="C21" s="60">
        <v>-29617</v>
      </c>
      <c r="D21" s="60">
        <v>-21625</v>
      </c>
      <c r="E21" s="56"/>
      <c r="F21" s="60">
        <v>-56672</v>
      </c>
      <c r="G21" s="60">
        <v>-39714</v>
      </c>
    </row>
    <row r="22" spans="1:7" x14ac:dyDescent="0.3">
      <c r="B22" s="28" t="s">
        <v>43</v>
      </c>
      <c r="C22" s="60">
        <v>-27411</v>
      </c>
      <c r="D22" s="60">
        <v>-22459</v>
      </c>
      <c r="E22" s="56"/>
      <c r="F22" s="60">
        <v>-57660</v>
      </c>
      <c r="G22" s="60">
        <v>-42017</v>
      </c>
    </row>
    <row r="23" spans="1:7" x14ac:dyDescent="0.3">
      <c r="A23" s="58" t="s">
        <v>151</v>
      </c>
      <c r="B23" s="58"/>
      <c r="C23" s="59">
        <f>SUM(C24:C26)</f>
        <v>-5763</v>
      </c>
      <c r="D23" s="59">
        <f>SUM(D24:D26)</f>
        <v>-6429</v>
      </c>
      <c r="E23" s="56"/>
      <c r="F23" s="59">
        <f>SUM(F24:F26)</f>
        <v>-15463</v>
      </c>
      <c r="G23" s="59">
        <f>SUM(G24:G26)</f>
        <v>-20041</v>
      </c>
    </row>
    <row r="24" spans="1:7" x14ac:dyDescent="0.3">
      <c r="B24" s="28" t="s">
        <v>44</v>
      </c>
      <c r="C24" s="60">
        <v>-3008</v>
      </c>
      <c r="D24" s="60">
        <v>-4373</v>
      </c>
      <c r="E24" s="56"/>
      <c r="F24" s="60">
        <v>-6433</v>
      </c>
      <c r="G24" s="60">
        <v>-9400</v>
      </c>
    </row>
    <row r="25" spans="1:7" x14ac:dyDescent="0.3">
      <c r="B25" s="28" t="s">
        <v>45</v>
      </c>
      <c r="C25" s="60">
        <v>-2755</v>
      </c>
      <c r="D25" s="60">
        <v>-1898</v>
      </c>
      <c r="E25" s="56"/>
      <c r="F25" s="60">
        <v>-5187</v>
      </c>
      <c r="G25" s="60">
        <v>-5836</v>
      </c>
    </row>
    <row r="26" spans="1:7" x14ac:dyDescent="0.3">
      <c r="B26" s="28" t="s">
        <v>46</v>
      </c>
      <c r="C26" s="60">
        <v>0</v>
      </c>
      <c r="D26" s="60">
        <v>-158</v>
      </c>
      <c r="E26" s="56"/>
      <c r="F26" s="60">
        <v>-3843</v>
      </c>
      <c r="G26" s="60">
        <v>-4805</v>
      </c>
    </row>
    <row r="27" spans="1:7" x14ac:dyDescent="0.3">
      <c r="C27" s="60"/>
      <c r="D27" s="60"/>
      <c r="E27" s="56"/>
      <c r="F27" s="60"/>
      <c r="G27" s="60"/>
    </row>
    <row r="28" spans="1:7" s="58" customFormat="1" x14ac:dyDescent="0.3">
      <c r="A28" s="61" t="s">
        <v>47</v>
      </c>
      <c r="B28" s="61"/>
      <c r="C28" s="68">
        <f>C13+C15+C18+C23</f>
        <v>404317</v>
      </c>
      <c r="D28" s="68">
        <f>D13+D15+D18+D23</f>
        <v>253565</v>
      </c>
      <c r="E28" s="51"/>
      <c r="F28" s="68">
        <f>F13+F15+F18+F23</f>
        <v>794412</v>
      </c>
      <c r="G28" s="68">
        <f>G13+G15+G18+G23</f>
        <v>518332</v>
      </c>
    </row>
    <row r="29" spans="1:7" x14ac:dyDescent="0.3">
      <c r="C29" s="60"/>
      <c r="D29" s="60"/>
      <c r="E29" s="56"/>
      <c r="F29" s="60"/>
      <c r="G29" s="60"/>
    </row>
    <row r="30" spans="1:7" s="58" customFormat="1" x14ac:dyDescent="0.3">
      <c r="A30" s="28" t="s">
        <v>141</v>
      </c>
      <c r="C30" s="59">
        <v>4685</v>
      </c>
      <c r="D30" s="59">
        <v>15262</v>
      </c>
      <c r="E30" s="51"/>
      <c r="F30" s="59">
        <v>8020</v>
      </c>
      <c r="G30" s="59">
        <v>16472</v>
      </c>
    </row>
    <row r="31" spans="1:7" x14ac:dyDescent="0.3">
      <c r="C31" s="60"/>
      <c r="D31" s="60"/>
      <c r="E31" s="56"/>
      <c r="F31" s="60"/>
      <c r="G31" s="60"/>
    </row>
    <row r="32" spans="1:7" x14ac:dyDescent="0.3">
      <c r="A32" s="61" t="s">
        <v>48</v>
      </c>
      <c r="B32" s="61"/>
      <c r="C32" s="68">
        <f>C28+C30</f>
        <v>409002</v>
      </c>
      <c r="D32" s="68">
        <f>D28+D30</f>
        <v>268827</v>
      </c>
      <c r="E32" s="56"/>
      <c r="F32" s="68">
        <f>F28+F30</f>
        <v>802432</v>
      </c>
      <c r="G32" s="68">
        <f>G28+G30</f>
        <v>534804</v>
      </c>
    </row>
    <row r="33" spans="1:7" x14ac:dyDescent="0.3">
      <c r="C33" s="60"/>
      <c r="D33" s="60"/>
      <c r="E33" s="56"/>
      <c r="F33" s="60"/>
      <c r="G33" s="60"/>
    </row>
    <row r="34" spans="1:7" x14ac:dyDescent="0.3">
      <c r="A34" s="58" t="s">
        <v>152</v>
      </c>
      <c r="B34" s="58"/>
      <c r="C34" s="59">
        <f>C35+C36</f>
        <v>-178291</v>
      </c>
      <c r="D34" s="59">
        <f>D35+D36</f>
        <v>-125835</v>
      </c>
      <c r="E34" s="56"/>
      <c r="F34" s="59">
        <f>F35+F36</f>
        <v>-335991</v>
      </c>
      <c r="G34" s="59">
        <f>G35+G36</f>
        <v>-251958</v>
      </c>
    </row>
    <row r="35" spans="1:7" x14ac:dyDescent="0.3">
      <c r="B35" s="28" t="s">
        <v>49</v>
      </c>
      <c r="C35" s="60">
        <v>-160306</v>
      </c>
      <c r="D35" s="60">
        <v>-118865</v>
      </c>
      <c r="E35" s="56"/>
      <c r="F35" s="60">
        <v>-316317</v>
      </c>
      <c r="G35" s="60">
        <v>-220298</v>
      </c>
    </row>
    <row r="36" spans="1:7" x14ac:dyDescent="0.3">
      <c r="B36" s="28" t="s">
        <v>50</v>
      </c>
      <c r="C36" s="60">
        <v>-17985</v>
      </c>
      <c r="D36" s="60">
        <v>-6970</v>
      </c>
      <c r="E36" s="56"/>
      <c r="F36" s="60">
        <v>-19674</v>
      </c>
      <c r="G36" s="60">
        <v>-31660</v>
      </c>
    </row>
    <row r="37" spans="1:7" x14ac:dyDescent="0.3">
      <c r="A37" s="58" t="s">
        <v>51</v>
      </c>
      <c r="B37" s="58"/>
      <c r="C37" s="59">
        <v>-1042</v>
      </c>
      <c r="D37" s="59">
        <v>-6875</v>
      </c>
      <c r="E37" s="56"/>
      <c r="F37" s="59">
        <v>-16850</v>
      </c>
      <c r="G37" s="59">
        <v>-16234</v>
      </c>
    </row>
    <row r="38" spans="1:7" ht="13.5" thickBot="1" x14ac:dyDescent="0.35">
      <c r="C38" s="60"/>
      <c r="D38" s="60"/>
      <c r="E38" s="56"/>
      <c r="F38" s="60"/>
      <c r="G38" s="60"/>
    </row>
    <row r="39" spans="1:7" ht="13.5" thickBot="1" x14ac:dyDescent="0.35">
      <c r="A39" s="69" t="s">
        <v>52</v>
      </c>
      <c r="B39" s="69"/>
      <c r="C39" s="70">
        <f>C32+C34+C37</f>
        <v>229669</v>
      </c>
      <c r="D39" s="70">
        <f>D32+D34+D37</f>
        <v>136117</v>
      </c>
      <c r="E39" s="56"/>
      <c r="F39" s="70">
        <f>F32+F34+F37</f>
        <v>449591</v>
      </c>
      <c r="G39" s="70">
        <f>G32+G34+G37</f>
        <v>266612</v>
      </c>
    </row>
    <row r="40" spans="1:7" x14ac:dyDescent="0.3">
      <c r="C40" s="60"/>
      <c r="D40" s="60"/>
      <c r="E40" s="56"/>
      <c r="F40" s="60"/>
      <c r="G40" s="60"/>
    </row>
    <row r="41" spans="1:7" x14ac:dyDescent="0.3">
      <c r="A41" s="71" t="s">
        <v>153</v>
      </c>
      <c r="B41" s="71"/>
      <c r="C41" s="84">
        <v>0.12</v>
      </c>
      <c r="D41" s="84">
        <v>0.08</v>
      </c>
      <c r="E41" s="85"/>
      <c r="F41" s="84">
        <v>0.23</v>
      </c>
      <c r="G41" s="84">
        <v>0.15</v>
      </c>
    </row>
    <row r="42" spans="1:7" hidden="1" x14ac:dyDescent="0.3">
      <c r="C42" s="60"/>
      <c r="D42" s="60"/>
      <c r="F42" s="60"/>
      <c r="G42" s="60"/>
    </row>
  </sheetData>
  <mergeCells count="2">
    <mergeCell ref="C1:D1"/>
    <mergeCell ref="F1:G1"/>
  </mergeCells>
  <pageMargins left="0.23622047244094491" right="3.937007874015748E-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showGridLines="0" zoomScaleNormal="100" workbookViewId="0">
      <selection activeCell="B8" sqref="B8"/>
    </sheetView>
  </sheetViews>
  <sheetFormatPr defaultColWidth="0" defaultRowHeight="13" zeroHeight="1" x14ac:dyDescent="0.3"/>
  <cols>
    <col min="1" max="1" width="2.453125" style="28" customWidth="1"/>
    <col min="2" max="2" width="54" style="28" customWidth="1"/>
    <col min="3" max="4" width="13.54296875" style="49" customWidth="1"/>
    <col min="5" max="5" width="3.54296875" style="28" customWidth="1"/>
    <col min="6" max="7" width="13.54296875" style="49" customWidth="1"/>
    <col min="8" max="8" width="0" style="28" hidden="1"/>
    <col min="9" max="16384" width="9.1796875" style="28" hidden="1"/>
  </cols>
  <sheetData>
    <row r="1" spans="1:7" ht="13.5" thickBot="1" x14ac:dyDescent="0.35">
      <c r="C1" s="87" t="s">
        <v>99</v>
      </c>
      <c r="D1" s="87"/>
      <c r="E1" s="51"/>
      <c r="F1" s="87" t="s">
        <v>100</v>
      </c>
      <c r="G1" s="87"/>
    </row>
    <row r="2" spans="1:7" ht="13.5" thickBot="1" x14ac:dyDescent="0.35">
      <c r="C2" s="52">
        <v>2022</v>
      </c>
      <c r="D2" s="52">
        <v>2021</v>
      </c>
      <c r="E2" s="53"/>
      <c r="F2" s="52">
        <v>2022</v>
      </c>
      <c r="G2" s="52">
        <v>2021</v>
      </c>
    </row>
    <row r="3" spans="1:7" x14ac:dyDescent="0.3">
      <c r="A3" s="54" t="s">
        <v>157</v>
      </c>
      <c r="B3" s="54"/>
      <c r="C3" s="55">
        <f>DR!C39</f>
        <v>229669</v>
      </c>
      <c r="D3" s="55">
        <f>DR!D39</f>
        <v>136117</v>
      </c>
      <c r="E3" s="56"/>
      <c r="F3" s="55">
        <f>DR!F39</f>
        <v>449591</v>
      </c>
      <c r="G3" s="55">
        <f>DR!G39</f>
        <v>266612</v>
      </c>
    </row>
    <row r="4" spans="1:7" ht="26.5" customHeight="1" x14ac:dyDescent="0.3">
      <c r="A4" s="58" t="s">
        <v>154</v>
      </c>
      <c r="C4" s="57"/>
      <c r="D4" s="57"/>
      <c r="E4" s="56"/>
      <c r="F4" s="57"/>
      <c r="G4" s="57"/>
    </row>
    <row r="5" spans="1:7" x14ac:dyDescent="0.3">
      <c r="A5" s="58" t="s">
        <v>90</v>
      </c>
      <c r="B5" s="58"/>
      <c r="C5" s="59">
        <f>C6+C7</f>
        <v>337</v>
      </c>
      <c r="D5" s="59">
        <f>D6+D7</f>
        <v>-316</v>
      </c>
      <c r="E5" s="56"/>
      <c r="F5" s="59">
        <f>F6+F7</f>
        <v>-1160</v>
      </c>
      <c r="G5" s="59">
        <f>G6+G7</f>
        <v>1731</v>
      </c>
    </row>
    <row r="6" spans="1:7" x14ac:dyDescent="0.3">
      <c r="B6" s="28" t="s">
        <v>155</v>
      </c>
      <c r="C6" s="60">
        <v>250</v>
      </c>
      <c r="D6" s="60">
        <v>-574</v>
      </c>
      <c r="E6" s="56"/>
      <c r="F6" s="60">
        <v>-2109</v>
      </c>
      <c r="G6" s="60">
        <v>3148</v>
      </c>
    </row>
    <row r="7" spans="1:7" x14ac:dyDescent="0.3">
      <c r="B7" s="28" t="s">
        <v>91</v>
      </c>
      <c r="C7" s="60">
        <v>87</v>
      </c>
      <c r="D7" s="60">
        <v>258</v>
      </c>
      <c r="E7" s="56"/>
      <c r="F7" s="60">
        <v>949</v>
      </c>
      <c r="G7" s="60">
        <v>-1417</v>
      </c>
    </row>
    <row r="8" spans="1:7" ht="26.5" customHeight="1" x14ac:dyDescent="0.3">
      <c r="A8" s="58" t="s">
        <v>156</v>
      </c>
      <c r="B8" s="58"/>
      <c r="C8" s="57"/>
      <c r="D8" s="57"/>
      <c r="E8" s="56"/>
      <c r="F8" s="57"/>
      <c r="G8" s="57"/>
    </row>
    <row r="9" spans="1:7" x14ac:dyDescent="0.3">
      <c r="A9" s="58" t="s">
        <v>93</v>
      </c>
      <c r="B9" s="58"/>
      <c r="C9" s="59">
        <f>C10+C11</f>
        <v>-17009</v>
      </c>
      <c r="D9" s="59">
        <f>D10+D11</f>
        <v>30068</v>
      </c>
      <c r="E9" s="56"/>
      <c r="F9" s="59">
        <f>F10+F11</f>
        <v>-8440</v>
      </c>
      <c r="G9" s="59">
        <f>G10+G11</f>
        <v>30424</v>
      </c>
    </row>
    <row r="10" spans="1:7" x14ac:dyDescent="0.3">
      <c r="B10" s="28" t="s">
        <v>158</v>
      </c>
      <c r="C10" s="60">
        <v>-24217</v>
      </c>
      <c r="D10" s="60">
        <v>33585</v>
      </c>
      <c r="E10" s="56"/>
      <c r="F10" s="60">
        <v>-14825</v>
      </c>
      <c r="G10" s="60">
        <v>33585</v>
      </c>
    </row>
    <row r="11" spans="1:7" x14ac:dyDescent="0.3">
      <c r="B11" s="28" t="s">
        <v>91</v>
      </c>
      <c r="C11" s="60">
        <v>7208</v>
      </c>
      <c r="D11" s="60">
        <v>-3517</v>
      </c>
      <c r="E11" s="56"/>
      <c r="F11" s="60">
        <v>6385</v>
      </c>
      <c r="G11" s="60">
        <v>-3161</v>
      </c>
    </row>
    <row r="12" spans="1:7" x14ac:dyDescent="0.3">
      <c r="C12" s="57"/>
      <c r="D12" s="57"/>
      <c r="E12" s="56"/>
      <c r="F12" s="57"/>
      <c r="G12" s="57"/>
    </row>
    <row r="13" spans="1:7" x14ac:dyDescent="0.3">
      <c r="A13" s="61" t="s">
        <v>159</v>
      </c>
      <c r="B13" s="61"/>
      <c r="C13" s="62">
        <f>C5+C9</f>
        <v>-16672</v>
      </c>
      <c r="D13" s="62">
        <f>D5+D9</f>
        <v>29752</v>
      </c>
      <c r="E13" s="56"/>
      <c r="F13" s="62">
        <f>F5+F9</f>
        <v>-9600</v>
      </c>
      <c r="G13" s="62">
        <f>G5+G9</f>
        <v>32155</v>
      </c>
    </row>
    <row r="14" spans="1:7" ht="13.5" thickBot="1" x14ac:dyDescent="0.35">
      <c r="C14" s="57"/>
      <c r="D14" s="57"/>
      <c r="E14" s="56"/>
      <c r="F14" s="57"/>
      <c r="G14" s="57"/>
    </row>
    <row r="15" spans="1:7" ht="13.5" thickBot="1" x14ac:dyDescent="0.35">
      <c r="A15" s="63" t="s">
        <v>92</v>
      </c>
      <c r="B15" s="63"/>
      <c r="C15" s="64">
        <f>C3+C13</f>
        <v>212997</v>
      </c>
      <c r="D15" s="64">
        <f>D3+D13</f>
        <v>165869</v>
      </c>
      <c r="E15" s="56"/>
      <c r="F15" s="64">
        <f>F3+F13</f>
        <v>439991</v>
      </c>
      <c r="G15" s="64">
        <f>G3+G13</f>
        <v>298767</v>
      </c>
    </row>
  </sheetData>
  <mergeCells count="2">
    <mergeCell ref="C1:D1"/>
    <mergeCell ref="F1:G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2"/>
  <sheetViews>
    <sheetView showGridLines="0" workbookViewId="0"/>
  </sheetViews>
  <sheetFormatPr defaultColWidth="0" defaultRowHeight="13" zeroHeight="1" x14ac:dyDescent="0.3"/>
  <cols>
    <col min="1" max="1" width="38.1796875" style="28" bestFit="1" customWidth="1"/>
    <col min="2" max="2" width="13.6328125" style="49" bestFit="1" customWidth="1"/>
    <col min="3" max="3" width="19.08984375" style="49" customWidth="1"/>
    <col min="4" max="4" width="1.1796875" style="49" customWidth="1"/>
    <col min="5" max="5" width="17.26953125" style="49" customWidth="1"/>
    <col min="6" max="6" width="12.81640625" style="49" customWidth="1"/>
    <col min="7" max="7" width="1.1796875" style="50" customWidth="1"/>
    <col min="8" max="8" width="17.453125" style="50" customWidth="1"/>
    <col min="9" max="9" width="1.1796875" style="50" customWidth="1"/>
    <col min="10" max="10" width="17.26953125" style="49" customWidth="1"/>
    <col min="11" max="11" width="1" style="50" customWidth="1"/>
    <col min="12" max="12" width="13.81640625" style="49" customWidth="1"/>
    <col min="13" max="13" width="1.1796875" style="50" customWidth="1"/>
    <col min="14" max="14" width="15.54296875" style="49" customWidth="1"/>
    <col min="15" max="16384" width="9.1796875" style="28" hidden="1"/>
  </cols>
  <sheetData>
    <row r="1" spans="1:14" ht="18.5" customHeight="1" x14ac:dyDescent="0.3">
      <c r="B1" s="29"/>
      <c r="C1" s="29" t="s">
        <v>28</v>
      </c>
      <c r="D1" s="30"/>
      <c r="E1" s="88" t="s">
        <v>30</v>
      </c>
      <c r="F1" s="88"/>
      <c r="G1" s="31"/>
      <c r="H1" s="29" t="s">
        <v>139</v>
      </c>
      <c r="I1" s="31"/>
      <c r="J1" s="32" t="s">
        <v>53</v>
      </c>
      <c r="K1" s="30"/>
      <c r="L1" s="32" t="s">
        <v>54</v>
      </c>
      <c r="M1" s="30"/>
      <c r="N1" s="33"/>
    </row>
    <row r="2" spans="1:14" ht="18.649999999999999" customHeight="1" thickBot="1" x14ac:dyDescent="0.35">
      <c r="A2" s="34"/>
      <c r="B2" s="35" t="s">
        <v>28</v>
      </c>
      <c r="C2" s="35" t="s">
        <v>63</v>
      </c>
      <c r="D2" s="30"/>
      <c r="E2" s="35" t="s">
        <v>140</v>
      </c>
      <c r="F2" s="35" t="s">
        <v>55</v>
      </c>
      <c r="G2" s="30"/>
      <c r="H2" s="35" t="s">
        <v>140</v>
      </c>
      <c r="I2" s="30"/>
      <c r="J2" s="35" t="s">
        <v>56</v>
      </c>
      <c r="K2" s="30"/>
      <c r="L2" s="35" t="s">
        <v>160</v>
      </c>
      <c r="M2" s="30"/>
      <c r="N2" s="35" t="s">
        <v>57</v>
      </c>
    </row>
    <row r="3" spans="1:14" s="39" customFormat="1" ht="18.649999999999999" customHeight="1" x14ac:dyDescent="0.35">
      <c r="A3" s="36" t="s">
        <v>133</v>
      </c>
      <c r="B3" s="37">
        <v>1518579</v>
      </c>
      <c r="C3" s="37">
        <v>89850</v>
      </c>
      <c r="D3" s="37"/>
      <c r="E3" s="37">
        <v>0</v>
      </c>
      <c r="F3" s="37">
        <v>0</v>
      </c>
      <c r="G3" s="38"/>
      <c r="H3" s="38">
        <v>1760998</v>
      </c>
      <c r="I3" s="38"/>
      <c r="J3" s="37">
        <v>-136621</v>
      </c>
      <c r="K3" s="38"/>
      <c r="L3" s="37">
        <v>0</v>
      </c>
      <c r="M3" s="38"/>
      <c r="N3" s="37">
        <f>SUM(B3:L3)</f>
        <v>3232806</v>
      </c>
    </row>
    <row r="4" spans="1:14" s="39" customFormat="1" ht="18.649999999999999" customHeight="1" x14ac:dyDescent="0.35">
      <c r="A4" s="39" t="s">
        <v>58</v>
      </c>
      <c r="B4" s="40"/>
      <c r="C4" s="40"/>
      <c r="D4" s="40"/>
      <c r="E4" s="40"/>
      <c r="F4" s="40"/>
      <c r="G4" s="41"/>
      <c r="H4" s="41"/>
      <c r="I4" s="41"/>
      <c r="J4" s="40">
        <v>-316</v>
      </c>
      <c r="K4" s="41"/>
      <c r="L4" s="40"/>
      <c r="M4" s="41"/>
      <c r="N4" s="40">
        <f>SUM(B4:L4)</f>
        <v>-316</v>
      </c>
    </row>
    <row r="5" spans="1:14" s="39" customFormat="1" ht="18.649999999999999" customHeight="1" x14ac:dyDescent="0.35">
      <c r="A5" s="39" t="s">
        <v>59</v>
      </c>
      <c r="B5" s="40"/>
      <c r="C5" s="40"/>
      <c r="D5" s="40"/>
      <c r="E5" s="40"/>
      <c r="F5" s="40"/>
      <c r="G5" s="41"/>
      <c r="H5" s="41"/>
      <c r="I5" s="41"/>
      <c r="J5" s="40">
        <v>29707</v>
      </c>
      <c r="K5" s="41"/>
      <c r="L5" s="40"/>
      <c r="M5" s="41"/>
      <c r="N5" s="40">
        <f t="shared" ref="N5:N8" si="0">SUM(B5:L5)</f>
        <v>29707</v>
      </c>
    </row>
    <row r="6" spans="1:14" s="39" customFormat="1" ht="18.649999999999999" customHeight="1" x14ac:dyDescent="0.35">
      <c r="A6" s="39" t="s">
        <v>60</v>
      </c>
      <c r="B6" s="40">
        <v>216345</v>
      </c>
      <c r="C6" s="40">
        <v>-89850</v>
      </c>
      <c r="D6" s="40"/>
      <c r="E6" s="40"/>
      <c r="F6" s="40"/>
      <c r="G6" s="41"/>
      <c r="H6" s="41">
        <v>-126495</v>
      </c>
      <c r="I6" s="41"/>
      <c r="J6" s="40"/>
      <c r="K6" s="41"/>
      <c r="L6" s="40"/>
      <c r="M6" s="41"/>
      <c r="N6" s="40">
        <f t="shared" si="0"/>
        <v>0</v>
      </c>
    </row>
    <row r="7" spans="1:14" s="39" customFormat="1" ht="18.649999999999999" customHeight="1" x14ac:dyDescent="0.35">
      <c r="A7" s="39" t="s">
        <v>61</v>
      </c>
      <c r="B7" s="40"/>
      <c r="C7" s="40"/>
      <c r="D7" s="40"/>
      <c r="E7" s="40"/>
      <c r="F7" s="40"/>
      <c r="G7" s="41"/>
      <c r="H7" s="41"/>
      <c r="I7" s="41"/>
      <c r="J7" s="40"/>
      <c r="K7" s="41"/>
      <c r="L7" s="40">
        <v>136117</v>
      </c>
      <c r="M7" s="41"/>
      <c r="N7" s="40">
        <f t="shared" si="0"/>
        <v>136117</v>
      </c>
    </row>
    <row r="8" spans="1:14" s="39" customFormat="1" ht="18.649999999999999" customHeight="1" x14ac:dyDescent="0.35">
      <c r="A8" s="39" t="s">
        <v>62</v>
      </c>
      <c r="B8" s="40"/>
      <c r="C8" s="40"/>
      <c r="D8" s="40"/>
      <c r="E8" s="40"/>
      <c r="F8" s="40"/>
      <c r="G8" s="41"/>
      <c r="H8" s="41">
        <v>136117</v>
      </c>
      <c r="I8" s="41"/>
      <c r="J8" s="40"/>
      <c r="K8" s="41"/>
      <c r="L8" s="40">
        <v>-136117</v>
      </c>
      <c r="M8" s="41"/>
      <c r="N8" s="40">
        <f t="shared" si="0"/>
        <v>0</v>
      </c>
    </row>
    <row r="9" spans="1:14" s="39" customFormat="1" ht="18.649999999999999" customHeight="1" thickBot="1" x14ac:dyDescent="0.4">
      <c r="A9" s="42" t="s">
        <v>134</v>
      </c>
      <c r="B9" s="43">
        <f>SUM(B3:B8)</f>
        <v>1734924</v>
      </c>
      <c r="C9" s="43">
        <f>SUM(C3:C8)</f>
        <v>0</v>
      </c>
      <c r="D9" s="38"/>
      <c r="E9" s="43">
        <f t="shared" ref="E9:L9" si="1">SUM(E3:E8)</f>
        <v>0</v>
      </c>
      <c r="F9" s="43">
        <f t="shared" si="1"/>
        <v>0</v>
      </c>
      <c r="G9" s="43">
        <f t="shared" si="1"/>
        <v>0</v>
      </c>
      <c r="H9" s="43">
        <f t="shared" si="1"/>
        <v>1770620</v>
      </c>
      <c r="I9" s="38"/>
      <c r="J9" s="43">
        <f t="shared" si="1"/>
        <v>-107230</v>
      </c>
      <c r="K9" s="38"/>
      <c r="L9" s="43">
        <f t="shared" si="1"/>
        <v>0</v>
      </c>
      <c r="M9" s="38"/>
      <c r="N9" s="43">
        <f>SUM(N3:N8)</f>
        <v>3398314</v>
      </c>
    </row>
    <row r="10" spans="1:14" s="39" customFormat="1" ht="18.649999999999999" customHeight="1" thickTop="1" x14ac:dyDescent="0.35">
      <c r="A10" s="36" t="s">
        <v>135</v>
      </c>
      <c r="B10" s="37">
        <v>1734924</v>
      </c>
      <c r="C10" s="37">
        <v>107859</v>
      </c>
      <c r="D10" s="37"/>
      <c r="E10" s="37" t="s">
        <v>142</v>
      </c>
      <c r="F10" s="37" t="s">
        <v>142</v>
      </c>
      <c r="G10" s="38"/>
      <c r="H10" s="38">
        <v>1882683</v>
      </c>
      <c r="I10" s="38"/>
      <c r="J10" s="37">
        <v>-100158</v>
      </c>
      <c r="K10" s="38"/>
      <c r="L10" s="37">
        <v>0</v>
      </c>
      <c r="M10" s="38"/>
      <c r="N10" s="37">
        <f>SUM(B10:L10)</f>
        <v>3625308</v>
      </c>
    </row>
    <row r="11" spans="1:14" s="39" customFormat="1" ht="18.649999999999999" customHeight="1" x14ac:dyDescent="0.35">
      <c r="A11" s="39" t="s">
        <v>58</v>
      </c>
      <c r="B11" s="40"/>
      <c r="C11" s="40"/>
      <c r="D11" s="40"/>
      <c r="E11" s="40"/>
      <c r="F11" s="40"/>
      <c r="G11" s="41"/>
      <c r="H11" s="41"/>
      <c r="I11" s="41"/>
      <c r="J11" s="40">
        <v>337</v>
      </c>
      <c r="K11" s="41"/>
      <c r="L11" s="40"/>
      <c r="M11" s="41"/>
      <c r="N11" s="40">
        <f t="shared" ref="N11:N15" si="2">SUM(B11:L11)</f>
        <v>337</v>
      </c>
    </row>
    <row r="12" spans="1:14" s="39" customFormat="1" ht="18.649999999999999" customHeight="1" x14ac:dyDescent="0.35">
      <c r="A12" s="39" t="s">
        <v>59</v>
      </c>
      <c r="B12" s="40"/>
      <c r="C12" s="40"/>
      <c r="D12" s="40"/>
      <c r="E12" s="40"/>
      <c r="F12" s="40"/>
      <c r="G12" s="41"/>
      <c r="H12" s="41"/>
      <c r="I12" s="41"/>
      <c r="J12" s="40">
        <v>-17009</v>
      </c>
      <c r="K12" s="41"/>
      <c r="L12" s="40"/>
      <c r="M12" s="41"/>
      <c r="N12" s="40">
        <f t="shared" si="2"/>
        <v>-17009</v>
      </c>
    </row>
    <row r="13" spans="1:14" s="39" customFormat="1" ht="18.649999999999999" customHeight="1" x14ac:dyDescent="0.35">
      <c r="A13" s="39" t="s">
        <v>60</v>
      </c>
      <c r="B13" s="40">
        <v>236583</v>
      </c>
      <c r="C13" s="40">
        <v>-107859</v>
      </c>
      <c r="D13" s="40"/>
      <c r="E13" s="40"/>
      <c r="F13" s="40"/>
      <c r="G13" s="41"/>
      <c r="H13" s="41">
        <v>-128724</v>
      </c>
      <c r="I13" s="41"/>
      <c r="J13" s="40"/>
      <c r="K13" s="41"/>
      <c r="L13" s="40"/>
      <c r="M13" s="41"/>
      <c r="N13" s="40">
        <f t="shared" si="2"/>
        <v>0</v>
      </c>
    </row>
    <row r="14" spans="1:14" s="39" customFormat="1" ht="18.649999999999999" customHeight="1" x14ac:dyDescent="0.35">
      <c r="A14" s="39" t="s">
        <v>61</v>
      </c>
      <c r="B14" s="40"/>
      <c r="C14" s="40"/>
      <c r="D14" s="40"/>
      <c r="E14" s="40"/>
      <c r="F14" s="40"/>
      <c r="G14" s="41"/>
      <c r="H14" s="41"/>
      <c r="I14" s="41"/>
      <c r="J14" s="40"/>
      <c r="K14" s="41"/>
      <c r="L14" s="40">
        <v>229669</v>
      </c>
      <c r="M14" s="41"/>
      <c r="N14" s="40">
        <f t="shared" si="2"/>
        <v>229669</v>
      </c>
    </row>
    <row r="15" spans="1:14" s="39" customFormat="1" ht="18.649999999999999" customHeight="1" x14ac:dyDescent="0.35">
      <c r="A15" s="39" t="s">
        <v>62</v>
      </c>
      <c r="B15" s="40"/>
      <c r="C15" s="40"/>
      <c r="D15" s="40"/>
      <c r="E15" s="40"/>
      <c r="F15" s="40"/>
      <c r="G15" s="41"/>
      <c r="H15" s="41">
        <v>229669</v>
      </c>
      <c r="I15" s="41"/>
      <c r="J15" s="40"/>
      <c r="K15" s="41"/>
      <c r="L15" s="40">
        <v>-229669</v>
      </c>
      <c r="M15" s="41"/>
      <c r="N15" s="40">
        <f t="shared" si="2"/>
        <v>0</v>
      </c>
    </row>
    <row r="16" spans="1:14" s="39" customFormat="1" ht="18.649999999999999" customHeight="1" thickBot="1" x14ac:dyDescent="0.4">
      <c r="A16" s="42" t="s">
        <v>136</v>
      </c>
      <c r="B16" s="43">
        <f>SUM(B10:B15)</f>
        <v>1971507</v>
      </c>
      <c r="C16" s="43">
        <f>SUM(C10:C15)</f>
        <v>0</v>
      </c>
      <c r="D16" s="38"/>
      <c r="E16" s="43">
        <f t="shared" ref="E16:N16" si="3">SUM(E10:E15)</f>
        <v>0</v>
      </c>
      <c r="F16" s="43">
        <f t="shared" si="3"/>
        <v>0</v>
      </c>
      <c r="G16" s="38"/>
      <c r="H16" s="43">
        <f t="shared" si="3"/>
        <v>1983628</v>
      </c>
      <c r="I16" s="38"/>
      <c r="J16" s="43">
        <f t="shared" si="3"/>
        <v>-116830</v>
      </c>
      <c r="K16" s="38"/>
      <c r="L16" s="43">
        <f t="shared" si="3"/>
        <v>0</v>
      </c>
      <c r="M16" s="38"/>
      <c r="N16" s="43">
        <f t="shared" si="3"/>
        <v>3838305</v>
      </c>
    </row>
    <row r="17" spans="1:14" s="39" customFormat="1" ht="10" customHeight="1" thickTop="1" x14ac:dyDescent="0.35">
      <c r="A17" s="44"/>
      <c r="B17" s="45"/>
      <c r="C17" s="45"/>
      <c r="D17" s="45"/>
      <c r="E17" s="45"/>
      <c r="F17" s="45"/>
      <c r="G17" s="46"/>
      <c r="H17" s="46"/>
      <c r="I17" s="46"/>
      <c r="J17" s="45"/>
      <c r="K17" s="46"/>
      <c r="L17" s="45"/>
      <c r="M17" s="46"/>
      <c r="N17" s="45"/>
    </row>
    <row r="18" spans="1:14" s="39" customFormat="1" ht="18" customHeight="1" x14ac:dyDescent="0.35">
      <c r="A18" s="47" t="s">
        <v>138</v>
      </c>
      <c r="B18" s="48">
        <v>1518579</v>
      </c>
      <c r="C18" s="48">
        <v>0</v>
      </c>
      <c r="D18" s="37"/>
      <c r="E18" s="48">
        <v>1719644</v>
      </c>
      <c r="F18" s="48">
        <v>709</v>
      </c>
      <c r="G18" s="48"/>
      <c r="H18" s="48">
        <v>0</v>
      </c>
      <c r="I18" s="48"/>
      <c r="J18" s="48">
        <v>-139071</v>
      </c>
      <c r="K18" s="38"/>
      <c r="L18" s="48">
        <v>0</v>
      </c>
      <c r="M18" s="38"/>
      <c r="N18" s="48">
        <f>SUM(B18:L18)</f>
        <v>3099861</v>
      </c>
    </row>
    <row r="19" spans="1:14" s="39" customFormat="1" ht="18" customHeight="1" x14ac:dyDescent="0.35">
      <c r="A19" s="39" t="s">
        <v>137</v>
      </c>
      <c r="B19" s="40"/>
      <c r="C19" s="40"/>
      <c r="D19" s="40"/>
      <c r="E19" s="40">
        <v>-1719644</v>
      </c>
      <c r="F19" s="40">
        <v>-709</v>
      </c>
      <c r="G19" s="41"/>
      <c r="H19" s="41">
        <v>1720353</v>
      </c>
      <c r="I19" s="41"/>
      <c r="J19" s="40"/>
      <c r="K19" s="41"/>
      <c r="L19" s="40"/>
      <c r="M19" s="41"/>
      <c r="N19" s="40">
        <f>SUM(B19:L19)</f>
        <v>0</v>
      </c>
    </row>
    <row r="20" spans="1:14" s="39" customFormat="1" ht="18" customHeight="1" x14ac:dyDescent="0.35">
      <c r="A20" s="39" t="s">
        <v>58</v>
      </c>
      <c r="B20" s="40"/>
      <c r="C20" s="40"/>
      <c r="D20" s="40"/>
      <c r="E20" s="40"/>
      <c r="F20" s="40"/>
      <c r="G20" s="41"/>
      <c r="H20" s="41"/>
      <c r="I20" s="41"/>
      <c r="J20" s="40">
        <v>1731</v>
      </c>
      <c r="K20" s="41"/>
      <c r="L20" s="40"/>
      <c r="M20" s="41"/>
      <c r="N20" s="40">
        <f>SUM(B20:L20)</f>
        <v>1731</v>
      </c>
    </row>
    <row r="21" spans="1:14" ht="18" customHeight="1" x14ac:dyDescent="0.3">
      <c r="A21" s="39" t="s">
        <v>59</v>
      </c>
      <c r="B21" s="40"/>
      <c r="C21" s="40"/>
      <c r="D21" s="40"/>
      <c r="E21" s="40"/>
      <c r="F21" s="40"/>
      <c r="G21" s="41"/>
      <c r="H21" s="41"/>
      <c r="I21" s="41"/>
      <c r="J21" s="40">
        <v>30110</v>
      </c>
      <c r="K21" s="41"/>
      <c r="L21" s="40"/>
      <c r="M21" s="41"/>
      <c r="N21" s="40">
        <f t="shared" ref="N21:N24" si="4">SUM(B21:L21)</f>
        <v>30110</v>
      </c>
    </row>
    <row r="22" spans="1:14" ht="18" customHeight="1" x14ac:dyDescent="0.3">
      <c r="A22" s="39" t="s">
        <v>60</v>
      </c>
      <c r="B22" s="40">
        <v>216345</v>
      </c>
      <c r="C22" s="40"/>
      <c r="D22" s="40"/>
      <c r="E22" s="40"/>
      <c r="F22" s="40"/>
      <c r="G22" s="41"/>
      <c r="H22" s="41">
        <v>-216345</v>
      </c>
      <c r="I22" s="41"/>
      <c r="J22" s="40"/>
      <c r="K22" s="41"/>
      <c r="L22" s="40"/>
      <c r="M22" s="41"/>
      <c r="N22" s="40">
        <f t="shared" si="4"/>
        <v>0</v>
      </c>
    </row>
    <row r="23" spans="1:14" ht="18" customHeight="1" x14ac:dyDescent="0.3">
      <c r="A23" s="39" t="s">
        <v>161</v>
      </c>
      <c r="B23" s="40"/>
      <c r="C23" s="40"/>
      <c r="D23" s="40"/>
      <c r="E23" s="40"/>
      <c r="F23" s="40"/>
      <c r="G23" s="41"/>
      <c r="H23" s="41"/>
      <c r="I23" s="41"/>
      <c r="J23" s="40"/>
      <c r="K23" s="41"/>
      <c r="L23" s="40">
        <v>266612</v>
      </c>
      <c r="M23" s="41"/>
      <c r="N23" s="40">
        <f t="shared" si="4"/>
        <v>266612</v>
      </c>
    </row>
    <row r="24" spans="1:14" ht="18" customHeight="1" x14ac:dyDescent="0.3">
      <c r="A24" s="39" t="s">
        <v>62</v>
      </c>
      <c r="B24" s="40"/>
      <c r="C24" s="40"/>
      <c r="D24" s="40"/>
      <c r="E24" s="40"/>
      <c r="F24" s="40"/>
      <c r="G24" s="41"/>
      <c r="H24" s="41">
        <v>266612</v>
      </c>
      <c r="I24" s="41"/>
      <c r="J24" s="40"/>
      <c r="K24" s="41"/>
      <c r="L24" s="40">
        <v>-266612</v>
      </c>
      <c r="M24" s="41"/>
      <c r="N24" s="40">
        <f t="shared" si="4"/>
        <v>0</v>
      </c>
    </row>
    <row r="25" spans="1:14" ht="18" customHeight="1" thickBot="1" x14ac:dyDescent="0.35">
      <c r="A25" s="42" t="s">
        <v>134</v>
      </c>
      <c r="B25" s="43">
        <f>SUM(B18:B24)</f>
        <v>1734924</v>
      </c>
      <c r="C25" s="43">
        <f>SUM(C18:C24)</f>
        <v>0</v>
      </c>
      <c r="D25" s="38"/>
      <c r="E25" s="43">
        <f t="shared" ref="E25:H25" si="5">SUM(E18:E24)</f>
        <v>0</v>
      </c>
      <c r="F25" s="43">
        <f t="shared" si="5"/>
        <v>0</v>
      </c>
      <c r="G25" s="38"/>
      <c r="H25" s="43">
        <f t="shared" si="5"/>
        <v>1770620</v>
      </c>
      <c r="I25" s="38"/>
      <c r="J25" s="43">
        <f t="shared" ref="J25" si="6">SUM(J18:J24)</f>
        <v>-107230</v>
      </c>
      <c r="K25" s="38"/>
      <c r="L25" s="43">
        <f t="shared" ref="L25" si="7">SUM(L18:L24)</f>
        <v>0</v>
      </c>
      <c r="M25" s="38"/>
      <c r="N25" s="43">
        <f t="shared" ref="N25" si="8">SUM(N18:N24)</f>
        <v>3398314</v>
      </c>
    </row>
    <row r="26" spans="1:14" ht="18" customHeight="1" thickTop="1" x14ac:dyDescent="0.3">
      <c r="A26" s="39" t="s">
        <v>58</v>
      </c>
      <c r="B26" s="40"/>
      <c r="C26" s="40"/>
      <c r="D26" s="40"/>
      <c r="E26" s="40"/>
      <c r="F26" s="40"/>
      <c r="G26" s="41"/>
      <c r="H26" s="41"/>
      <c r="I26" s="41"/>
      <c r="J26" s="40">
        <v>-1160</v>
      </c>
      <c r="K26" s="41"/>
      <c r="L26" s="40"/>
      <c r="M26" s="41"/>
      <c r="N26" s="40">
        <f t="shared" ref="N26:N30" si="9">SUM(B26:L26)</f>
        <v>-1160</v>
      </c>
    </row>
    <row r="27" spans="1:14" ht="18" customHeight="1" x14ac:dyDescent="0.3">
      <c r="A27" s="39" t="s">
        <v>59</v>
      </c>
      <c r="B27" s="40"/>
      <c r="C27" s="40"/>
      <c r="D27" s="40"/>
      <c r="E27" s="40"/>
      <c r="F27" s="40"/>
      <c r="G27" s="41"/>
      <c r="H27" s="41"/>
      <c r="I27" s="41"/>
      <c r="J27" s="40">
        <v>-8440</v>
      </c>
      <c r="K27" s="41"/>
      <c r="L27" s="40"/>
      <c r="M27" s="41"/>
      <c r="N27" s="40">
        <f t="shared" si="9"/>
        <v>-8440</v>
      </c>
    </row>
    <row r="28" spans="1:14" ht="18" customHeight="1" x14ac:dyDescent="0.3">
      <c r="A28" s="39" t="s">
        <v>60</v>
      </c>
      <c r="B28" s="40">
        <v>236583</v>
      </c>
      <c r="C28" s="40"/>
      <c r="D28" s="40"/>
      <c r="E28" s="40"/>
      <c r="F28" s="40"/>
      <c r="G28" s="41"/>
      <c r="H28" s="41">
        <v>-236583</v>
      </c>
      <c r="I28" s="41"/>
      <c r="J28" s="40"/>
      <c r="K28" s="41"/>
      <c r="L28" s="40"/>
      <c r="M28" s="41"/>
      <c r="N28" s="40">
        <f t="shared" si="9"/>
        <v>0</v>
      </c>
    </row>
    <row r="29" spans="1:14" ht="18" customHeight="1" x14ac:dyDescent="0.3">
      <c r="A29" s="39" t="s">
        <v>161</v>
      </c>
      <c r="B29" s="40"/>
      <c r="C29" s="40"/>
      <c r="D29" s="40"/>
      <c r="E29" s="40"/>
      <c r="F29" s="40"/>
      <c r="G29" s="41"/>
      <c r="H29" s="41"/>
      <c r="I29" s="41"/>
      <c r="J29" s="40"/>
      <c r="K29" s="41"/>
      <c r="L29" s="40">
        <v>449591</v>
      </c>
      <c r="M29" s="41"/>
      <c r="N29" s="40">
        <f t="shared" si="9"/>
        <v>449591</v>
      </c>
    </row>
    <row r="30" spans="1:14" ht="18" customHeight="1" x14ac:dyDescent="0.3">
      <c r="A30" s="39" t="s">
        <v>62</v>
      </c>
      <c r="B30" s="40"/>
      <c r="C30" s="40"/>
      <c r="D30" s="40"/>
      <c r="E30" s="40"/>
      <c r="F30" s="40"/>
      <c r="G30" s="41"/>
      <c r="H30" s="41">
        <v>449591</v>
      </c>
      <c r="I30" s="41"/>
      <c r="J30" s="40"/>
      <c r="K30" s="41"/>
      <c r="L30" s="40">
        <v>-449591</v>
      </c>
      <c r="M30" s="41"/>
      <c r="N30" s="40">
        <f t="shared" si="9"/>
        <v>0</v>
      </c>
    </row>
    <row r="31" spans="1:14" ht="18" customHeight="1" thickBot="1" x14ac:dyDescent="0.35">
      <c r="A31" s="42" t="s">
        <v>136</v>
      </c>
      <c r="B31" s="43">
        <f>B25+SUM(B26:B30)</f>
        <v>1971507</v>
      </c>
      <c r="C31" s="43">
        <f t="shared" ref="C31:E31" si="10">C25+SUM(C26:C30)</f>
        <v>0</v>
      </c>
      <c r="D31" s="38">
        <f t="shared" si="10"/>
        <v>0</v>
      </c>
      <c r="E31" s="43">
        <f t="shared" si="10"/>
        <v>0</v>
      </c>
      <c r="F31" s="43">
        <f t="shared" ref="F31" si="11">F25+SUM(F26:F30)</f>
        <v>0</v>
      </c>
      <c r="G31" s="38">
        <f t="shared" ref="G31:H31" si="12">G25+SUM(G26:G30)</f>
        <v>0</v>
      </c>
      <c r="H31" s="43">
        <f t="shared" si="12"/>
        <v>1983628</v>
      </c>
      <c r="I31" s="38">
        <f t="shared" ref="I31" si="13">I25+SUM(I26:I30)</f>
        <v>0</v>
      </c>
      <c r="J31" s="43">
        <f t="shared" ref="J31:K31" si="14">J25+SUM(J26:J30)</f>
        <v>-116830</v>
      </c>
      <c r="K31" s="43">
        <f t="shared" si="14"/>
        <v>0</v>
      </c>
      <c r="L31" s="43">
        <f t="shared" ref="L31" si="15">L25+SUM(L26:L30)</f>
        <v>0</v>
      </c>
      <c r="M31" s="38">
        <f t="shared" ref="M31:N31" si="16">M25+SUM(M26:M30)</f>
        <v>0</v>
      </c>
      <c r="N31" s="43">
        <f t="shared" si="16"/>
        <v>3838305</v>
      </c>
    </row>
    <row r="32" spans="1:14" ht="13.5" hidden="1" thickTop="1" x14ac:dyDescent="0.3"/>
  </sheetData>
  <mergeCells count="1">
    <mergeCell ref="E1:F1"/>
  </mergeCells>
  <pageMargins left="0.511811024" right="0.511811024" top="0.78740157499999996" bottom="0.78740157499999996" header="0.31496062000000002" footer="0.31496062000000002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5"/>
  <sheetViews>
    <sheetView showGridLines="0" workbookViewId="0">
      <selection activeCell="F11" sqref="F11"/>
    </sheetView>
  </sheetViews>
  <sheetFormatPr defaultColWidth="0" defaultRowHeight="17.5" customHeight="1" zeroHeight="1" x14ac:dyDescent="0.35"/>
  <cols>
    <col min="1" max="1" width="2.7265625" customWidth="1"/>
    <col min="2" max="2" width="48.453125" bestFit="1" customWidth="1"/>
    <col min="3" max="4" width="15.7265625" customWidth="1"/>
    <col min="5" max="5" width="3.7265625" customWidth="1"/>
    <col min="6" max="7" width="15.7265625" customWidth="1"/>
    <col min="8" max="16384" width="9.1796875" hidden="1"/>
  </cols>
  <sheetData>
    <row r="1" spans="1:7" ht="17.5" customHeight="1" thickBot="1" x14ac:dyDescent="0.4">
      <c r="C1" s="89" t="s">
        <v>99</v>
      </c>
      <c r="D1" s="89"/>
      <c r="E1" s="14"/>
      <c r="F1" s="90" t="s">
        <v>100</v>
      </c>
      <c r="G1" s="90"/>
    </row>
    <row r="2" spans="1:7" s="15" customFormat="1" ht="17.5" customHeight="1" thickBot="1" x14ac:dyDescent="0.4">
      <c r="C2" s="16">
        <v>2022</v>
      </c>
      <c r="D2" s="16">
        <v>2021</v>
      </c>
      <c r="E2" s="17"/>
      <c r="F2" s="16">
        <v>2022</v>
      </c>
      <c r="G2" s="16">
        <v>2021</v>
      </c>
    </row>
    <row r="3" spans="1:7" ht="17.5" customHeight="1" x14ac:dyDescent="0.35">
      <c r="A3" s="92" t="s">
        <v>64</v>
      </c>
      <c r="B3" s="92"/>
      <c r="C3" s="3"/>
      <c r="D3" s="3"/>
      <c r="E3" s="14"/>
      <c r="F3" s="3"/>
      <c r="G3" s="3"/>
    </row>
    <row r="4" spans="1:7" ht="17.5" customHeight="1" x14ac:dyDescent="0.35">
      <c r="A4" s="91" t="s">
        <v>162</v>
      </c>
      <c r="B4" s="91"/>
      <c r="C4" s="4">
        <f>SUM(C5:C14)</f>
        <v>292745</v>
      </c>
      <c r="D4" s="4">
        <f>SUM(D5:D14)</f>
        <v>195444</v>
      </c>
      <c r="E4" s="14"/>
      <c r="F4" s="4">
        <f>SUM(F5:F14)</f>
        <v>511778</v>
      </c>
      <c r="G4" s="4">
        <f>SUM(G5:G14)</f>
        <v>367060</v>
      </c>
    </row>
    <row r="5" spans="1:7" ht="17.5" customHeight="1" x14ac:dyDescent="0.35">
      <c r="A5" s="93" t="s">
        <v>157</v>
      </c>
      <c r="B5" s="93"/>
      <c r="C5" s="5">
        <v>229669</v>
      </c>
      <c r="D5" s="5">
        <v>136117</v>
      </c>
      <c r="E5" s="14"/>
      <c r="F5" s="5">
        <v>449591</v>
      </c>
      <c r="G5" s="5">
        <v>266612</v>
      </c>
    </row>
    <row r="6" spans="1:7" ht="17.5" customHeight="1" x14ac:dyDescent="0.35">
      <c r="A6" s="93" t="s">
        <v>65</v>
      </c>
      <c r="B6" s="93"/>
      <c r="C6" s="5"/>
      <c r="D6" s="5"/>
      <c r="E6" s="14"/>
      <c r="F6" s="5"/>
      <c r="G6" s="5"/>
    </row>
    <row r="7" spans="1:7" ht="17.5" customHeight="1" x14ac:dyDescent="0.35">
      <c r="A7" s="1"/>
      <c r="B7" s="1" t="s">
        <v>66</v>
      </c>
      <c r="C7" s="5">
        <v>4575</v>
      </c>
      <c r="D7" s="5">
        <v>3887</v>
      </c>
      <c r="E7" s="14"/>
      <c r="F7" s="5">
        <v>9038</v>
      </c>
      <c r="G7" s="5">
        <v>7336</v>
      </c>
    </row>
    <row r="8" spans="1:7" ht="17.5" customHeight="1" x14ac:dyDescent="0.35">
      <c r="A8" s="1"/>
      <c r="B8" s="1" t="s">
        <v>143</v>
      </c>
      <c r="C8" s="5">
        <v>1077</v>
      </c>
      <c r="D8" s="5">
        <v>-8409</v>
      </c>
      <c r="E8" s="14"/>
      <c r="F8" s="5">
        <v>905</v>
      </c>
      <c r="G8" s="5">
        <v>5218</v>
      </c>
    </row>
    <row r="9" spans="1:7" ht="17.5" customHeight="1" x14ac:dyDescent="0.35">
      <c r="A9" s="1"/>
      <c r="B9" s="1" t="s">
        <v>67</v>
      </c>
      <c r="C9" s="5">
        <v>28869</v>
      </c>
      <c r="D9" s="5">
        <v>36490</v>
      </c>
      <c r="E9" s="14"/>
      <c r="F9" s="5">
        <v>16081</v>
      </c>
      <c r="G9" s="5">
        <v>33639</v>
      </c>
    </row>
    <row r="10" spans="1:7" ht="17.5" customHeight="1" x14ac:dyDescent="0.35">
      <c r="A10" s="1"/>
      <c r="B10" s="1" t="s">
        <v>68</v>
      </c>
      <c r="C10" s="5">
        <v>-4438</v>
      </c>
      <c r="D10" s="5">
        <v>-3644</v>
      </c>
      <c r="E10" s="14"/>
      <c r="F10" s="5">
        <v>-8936</v>
      </c>
      <c r="G10" s="5">
        <v>-2315</v>
      </c>
    </row>
    <row r="11" spans="1:7" ht="17.5" customHeight="1" x14ac:dyDescent="0.35">
      <c r="A11" s="1"/>
      <c r="B11" s="1" t="s">
        <v>69</v>
      </c>
      <c r="C11" s="5">
        <v>3903</v>
      </c>
      <c r="D11" s="5">
        <v>1432</v>
      </c>
      <c r="E11" s="14"/>
      <c r="F11" s="5">
        <v>1552</v>
      </c>
      <c r="G11" s="5">
        <v>8735</v>
      </c>
    </row>
    <row r="12" spans="1:7" ht="17.5" customHeight="1" x14ac:dyDescent="0.35">
      <c r="A12" s="1"/>
      <c r="B12" s="1" t="s">
        <v>70</v>
      </c>
      <c r="C12" s="5">
        <f>10089+1</f>
        <v>10090</v>
      </c>
      <c r="D12" s="5">
        <v>22601</v>
      </c>
      <c r="E12" s="14"/>
      <c r="F12" s="5">
        <f>22671+1</f>
        <v>22672</v>
      </c>
      <c r="G12" s="5">
        <v>14658</v>
      </c>
    </row>
    <row r="13" spans="1:7" ht="17.5" customHeight="1" x14ac:dyDescent="0.35">
      <c r="A13" s="11"/>
      <c r="B13" s="11" t="s">
        <v>98</v>
      </c>
      <c r="C13" s="5">
        <v>1015</v>
      </c>
      <c r="D13" s="12">
        <v>0</v>
      </c>
      <c r="E13" s="14"/>
      <c r="F13" s="5">
        <v>1201</v>
      </c>
      <c r="G13" s="12">
        <v>1517</v>
      </c>
    </row>
    <row r="14" spans="1:7" ht="17.5" customHeight="1" x14ac:dyDescent="0.35">
      <c r="A14" s="9"/>
      <c r="B14" s="9" t="s">
        <v>94</v>
      </c>
      <c r="C14" s="5">
        <v>17985</v>
      </c>
      <c r="D14" s="5">
        <v>6970</v>
      </c>
      <c r="E14" s="14"/>
      <c r="F14" s="5">
        <v>19674</v>
      </c>
      <c r="G14" s="5">
        <v>31660</v>
      </c>
    </row>
    <row r="15" spans="1:7" ht="17.5" customHeight="1" x14ac:dyDescent="0.35">
      <c r="A15" s="91" t="s">
        <v>71</v>
      </c>
      <c r="B15" s="91"/>
      <c r="C15" s="4">
        <f>SUM(C16:C20)</f>
        <v>-1017054</v>
      </c>
      <c r="D15" s="4">
        <f>SUM(D16:D20)</f>
        <v>-978541</v>
      </c>
      <c r="E15" s="14"/>
      <c r="F15" s="4">
        <f>SUM(F16:F20)</f>
        <v>-1706761</v>
      </c>
      <c r="G15" s="4">
        <f>SUM(G16:G20)</f>
        <v>-354216</v>
      </c>
    </row>
    <row r="16" spans="1:7" ht="17.5" customHeight="1" x14ac:dyDescent="0.35">
      <c r="A16" s="1"/>
      <c r="B16" s="1" t="s">
        <v>72</v>
      </c>
      <c r="C16" s="5">
        <v>-60824</v>
      </c>
      <c r="D16" s="5">
        <v>-142631</v>
      </c>
      <c r="E16" s="14"/>
      <c r="F16" s="5">
        <v>-92023</v>
      </c>
      <c r="G16" s="5">
        <v>146079</v>
      </c>
    </row>
    <row r="17" spans="1:7" ht="17.5" customHeight="1" x14ac:dyDescent="0.35">
      <c r="A17" s="1"/>
      <c r="B17" s="1" t="s">
        <v>73</v>
      </c>
      <c r="C17" s="5">
        <v>-932944</v>
      </c>
      <c r="D17" s="5">
        <v>-710567</v>
      </c>
      <c r="E17" s="14"/>
      <c r="F17" s="5">
        <v>-1606802</v>
      </c>
      <c r="G17" s="5">
        <v>-379384</v>
      </c>
    </row>
    <row r="18" spans="1:7" ht="17.5" customHeight="1" x14ac:dyDescent="0.35">
      <c r="A18" s="9"/>
      <c r="B18" s="9" t="s">
        <v>96</v>
      </c>
      <c r="C18" s="5">
        <v>5971</v>
      </c>
      <c r="D18" s="5">
        <f>-36162-132221</f>
        <v>-168383</v>
      </c>
      <c r="E18" s="14"/>
      <c r="F18" s="5">
        <v>3235</v>
      </c>
      <c r="G18" s="5">
        <f>-40523-132221</f>
        <v>-172744</v>
      </c>
    </row>
    <row r="19" spans="1:7" ht="17.5" customHeight="1" x14ac:dyDescent="0.35">
      <c r="A19" s="1"/>
      <c r="B19" s="1" t="s">
        <v>16</v>
      </c>
      <c r="C19" s="5">
        <v>-21962</v>
      </c>
      <c r="D19" s="5">
        <v>37525</v>
      </c>
      <c r="E19" s="14"/>
      <c r="F19" s="5">
        <v>-3837</v>
      </c>
      <c r="G19" s="5">
        <v>45047</v>
      </c>
    </row>
    <row r="20" spans="1:7" ht="17.5" customHeight="1" x14ac:dyDescent="0.35">
      <c r="A20" s="1"/>
      <c r="B20" s="1" t="s">
        <v>88</v>
      </c>
      <c r="C20" s="5">
        <v>-7295</v>
      </c>
      <c r="D20" s="5">
        <v>5515</v>
      </c>
      <c r="E20" s="14"/>
      <c r="F20" s="5">
        <v>-7334</v>
      </c>
      <c r="G20" s="5">
        <v>6786</v>
      </c>
    </row>
    <row r="21" spans="1:7" ht="17.5" customHeight="1" x14ac:dyDescent="0.35">
      <c r="A21" s="91" t="s">
        <v>74</v>
      </c>
      <c r="B21" s="91"/>
      <c r="C21" s="4">
        <f>SUM(C22:C28)</f>
        <v>1055377</v>
      </c>
      <c r="D21" s="4">
        <f>SUM(D22:D28)</f>
        <v>871580</v>
      </c>
      <c r="E21" s="14"/>
      <c r="F21" s="4">
        <f>SUM(F22:F28)</f>
        <v>1507596</v>
      </c>
      <c r="G21" s="4">
        <f>SUM(G22:G28)</f>
        <v>180742</v>
      </c>
    </row>
    <row r="22" spans="1:7" ht="17.5" customHeight="1" x14ac:dyDescent="0.35">
      <c r="A22" s="1"/>
      <c r="B22" s="1" t="s">
        <v>97</v>
      </c>
      <c r="C22" s="5">
        <v>831646</v>
      </c>
      <c r="D22" s="5">
        <v>700726</v>
      </c>
      <c r="E22" s="14"/>
      <c r="F22" s="5">
        <v>1340052</v>
      </c>
      <c r="G22" s="5">
        <v>130957</v>
      </c>
    </row>
    <row r="23" spans="1:7" ht="17.5" customHeight="1" x14ac:dyDescent="0.35">
      <c r="A23" s="1"/>
      <c r="B23" s="1" t="s">
        <v>75</v>
      </c>
      <c r="C23" s="5">
        <v>272990</v>
      </c>
      <c r="D23" s="5">
        <v>238349</v>
      </c>
      <c r="E23" s="14"/>
      <c r="F23" s="5">
        <v>436643</v>
      </c>
      <c r="G23" s="5">
        <v>251965</v>
      </c>
    </row>
    <row r="24" spans="1:7" ht="17.5" customHeight="1" x14ac:dyDescent="0.35">
      <c r="A24" s="1"/>
      <c r="B24" s="1" t="s">
        <v>11</v>
      </c>
      <c r="C24" s="5">
        <v>-1682</v>
      </c>
      <c r="D24" s="5">
        <v>-9453</v>
      </c>
      <c r="E24" s="14"/>
      <c r="F24" s="5">
        <v>-6232</v>
      </c>
      <c r="G24" s="5">
        <v>-10615</v>
      </c>
    </row>
    <row r="25" spans="1:7" ht="17.5" customHeight="1" x14ac:dyDescent="0.35">
      <c r="A25" s="9"/>
      <c r="B25" s="9" t="s">
        <v>95</v>
      </c>
      <c r="C25" s="5">
        <v>17761</v>
      </c>
      <c r="D25" s="5">
        <v>-58867</v>
      </c>
      <c r="E25" s="14"/>
      <c r="F25" s="5">
        <v>-1168</v>
      </c>
      <c r="G25" s="5">
        <v>-45765</v>
      </c>
    </row>
    <row r="26" spans="1:7" ht="17.5" customHeight="1" x14ac:dyDescent="0.35">
      <c r="A26" s="1"/>
      <c r="B26" s="1" t="s">
        <v>76</v>
      </c>
      <c r="C26" s="5">
        <v>-48666</v>
      </c>
      <c r="D26" s="5">
        <v>-28598</v>
      </c>
      <c r="E26" s="14"/>
      <c r="F26" s="5">
        <v>-249642</v>
      </c>
      <c r="G26" s="5">
        <v>-177470</v>
      </c>
    </row>
    <row r="27" spans="1:7" ht="17.5" customHeight="1" x14ac:dyDescent="0.35">
      <c r="A27" s="1"/>
      <c r="B27" s="1" t="s">
        <v>77</v>
      </c>
      <c r="C27" s="5">
        <v>0</v>
      </c>
      <c r="D27" s="5">
        <v>32</v>
      </c>
      <c r="E27" s="14"/>
      <c r="F27" s="5">
        <v>-2457</v>
      </c>
      <c r="G27" s="5">
        <v>-170</v>
      </c>
    </row>
    <row r="28" spans="1:7" ht="17.5" customHeight="1" x14ac:dyDescent="0.35">
      <c r="A28" s="1"/>
      <c r="B28" s="1" t="s">
        <v>163</v>
      </c>
      <c r="C28" s="5">
        <v>-16672</v>
      </c>
      <c r="D28" s="5">
        <v>29391</v>
      </c>
      <c r="E28" s="14"/>
      <c r="F28" s="5">
        <v>-9600</v>
      </c>
      <c r="G28" s="5">
        <v>31840</v>
      </c>
    </row>
    <row r="29" spans="1:7" ht="17.5" customHeight="1" x14ac:dyDescent="0.35">
      <c r="A29" s="91" t="s">
        <v>78</v>
      </c>
      <c r="B29" s="91"/>
      <c r="C29" s="4">
        <f>C4+C15+C21</f>
        <v>331068</v>
      </c>
      <c r="D29" s="4">
        <f>D4+D15+D21</f>
        <v>88483</v>
      </c>
      <c r="E29" s="14"/>
      <c r="F29" s="4">
        <f>F4+F15+F21</f>
        <v>312613</v>
      </c>
      <c r="G29" s="4">
        <f>G4+G15+G21</f>
        <v>193586</v>
      </c>
    </row>
    <row r="30" spans="1:7" ht="17.5" customHeight="1" x14ac:dyDescent="0.35">
      <c r="A30" s="1"/>
      <c r="B30" s="1"/>
      <c r="C30" s="5"/>
      <c r="D30" s="5"/>
      <c r="E30" s="14"/>
      <c r="F30" s="5"/>
      <c r="G30" s="5"/>
    </row>
    <row r="31" spans="1:7" ht="17.5" customHeight="1" x14ac:dyDescent="0.35">
      <c r="A31" s="92" t="s">
        <v>79</v>
      </c>
      <c r="B31" s="92"/>
      <c r="C31" s="6"/>
      <c r="D31" s="6"/>
      <c r="E31" s="14"/>
      <c r="F31" s="6"/>
      <c r="G31" s="6"/>
    </row>
    <row r="32" spans="1:7" ht="17.5" customHeight="1" x14ac:dyDescent="0.35">
      <c r="A32" s="1"/>
      <c r="B32" s="1" t="s">
        <v>80</v>
      </c>
      <c r="C32" s="5">
        <v>-1090</v>
      </c>
      <c r="D32" s="5">
        <v>-2251</v>
      </c>
      <c r="E32" s="14"/>
      <c r="F32" s="5">
        <v>-3441</v>
      </c>
      <c r="G32" s="5">
        <v>-6925</v>
      </c>
    </row>
    <row r="33" spans="1:7" ht="17.5" customHeight="1" x14ac:dyDescent="0.35">
      <c r="A33" s="1"/>
      <c r="B33" s="1" t="s">
        <v>81</v>
      </c>
      <c r="C33" s="5">
        <v>-1127</v>
      </c>
      <c r="D33" s="5">
        <v>-1947</v>
      </c>
      <c r="E33" s="14"/>
      <c r="F33" s="5">
        <v>-2371</v>
      </c>
      <c r="G33" s="5">
        <v>-2638</v>
      </c>
    </row>
    <row r="34" spans="1:7" ht="17.5" customHeight="1" x14ac:dyDescent="0.35">
      <c r="A34" s="1"/>
      <c r="B34" s="1" t="s">
        <v>82</v>
      </c>
      <c r="C34" s="5">
        <v>7</v>
      </c>
      <c r="D34" s="5">
        <v>4</v>
      </c>
      <c r="E34" s="14"/>
      <c r="F34" s="5">
        <v>7</v>
      </c>
      <c r="G34" s="5">
        <v>68</v>
      </c>
    </row>
    <row r="35" spans="1:7" ht="17.5" customHeight="1" x14ac:dyDescent="0.35">
      <c r="A35" s="91" t="s">
        <v>83</v>
      </c>
      <c r="B35" s="91"/>
      <c r="C35" s="4">
        <f>SUM(C32:C34)</f>
        <v>-2210</v>
      </c>
      <c r="D35" s="4">
        <f>SUM(D32:D34)</f>
        <v>-4194</v>
      </c>
      <c r="E35" s="14"/>
      <c r="F35" s="4">
        <f>SUM(F32:F34)</f>
        <v>-5805</v>
      </c>
      <c r="G35" s="4">
        <f>SUM(G32:G34)</f>
        <v>-9495</v>
      </c>
    </row>
    <row r="36" spans="1:7" ht="17.5" customHeight="1" thickBot="1" x14ac:dyDescent="0.4">
      <c r="A36" s="2"/>
      <c r="B36" s="2"/>
      <c r="C36" s="7"/>
      <c r="D36" s="7"/>
      <c r="E36" s="14"/>
      <c r="F36" s="7"/>
      <c r="G36" s="7"/>
    </row>
    <row r="37" spans="1:7" ht="17.5" customHeight="1" thickTop="1" thickBot="1" x14ac:dyDescent="0.4">
      <c r="A37" s="94" t="s">
        <v>84</v>
      </c>
      <c r="B37" s="94"/>
      <c r="C37" s="8">
        <f>C29+C35</f>
        <v>328858</v>
      </c>
      <c r="D37" s="8">
        <f>D29+D35</f>
        <v>84289</v>
      </c>
      <c r="E37" s="14"/>
      <c r="F37" s="8">
        <f>F29+F35</f>
        <v>306808</v>
      </c>
      <c r="G37" s="8">
        <f>G29+G35</f>
        <v>184091</v>
      </c>
    </row>
    <row r="38" spans="1:7" ht="17.5" customHeight="1" thickTop="1" x14ac:dyDescent="0.35">
      <c r="A38" s="1"/>
      <c r="B38" s="1"/>
      <c r="C38" s="5"/>
      <c r="D38" s="5"/>
      <c r="E38" s="14"/>
      <c r="F38" s="5"/>
      <c r="G38" s="5"/>
    </row>
    <row r="39" spans="1:7" ht="17.5" customHeight="1" x14ac:dyDescent="0.35">
      <c r="A39" s="91" t="s">
        <v>85</v>
      </c>
      <c r="B39" s="91"/>
      <c r="C39" s="4"/>
      <c r="D39" s="4"/>
      <c r="E39" s="14"/>
      <c r="F39" s="4"/>
      <c r="G39" s="4"/>
    </row>
    <row r="40" spans="1:7" ht="17.5" customHeight="1" x14ac:dyDescent="0.35">
      <c r="A40" s="1"/>
      <c r="B40" s="1" t="s">
        <v>86</v>
      </c>
      <c r="C40" s="5">
        <v>745477</v>
      </c>
      <c r="D40" s="5">
        <v>683237</v>
      </c>
      <c r="E40" s="14"/>
      <c r="F40" s="5">
        <v>767527</v>
      </c>
      <c r="G40" s="5">
        <v>583436</v>
      </c>
    </row>
    <row r="41" spans="1:7" ht="17.5" customHeight="1" x14ac:dyDescent="0.35">
      <c r="A41" s="1"/>
      <c r="B41" s="1" t="s">
        <v>87</v>
      </c>
      <c r="C41" s="5">
        <v>1074335</v>
      </c>
      <c r="D41" s="5">
        <v>767526</v>
      </c>
      <c r="E41" s="14"/>
      <c r="F41" s="5">
        <v>1074335</v>
      </c>
      <c r="G41" s="5">
        <v>767527</v>
      </c>
    </row>
    <row r="42" spans="1:7" ht="17.5" customHeight="1" x14ac:dyDescent="0.35">
      <c r="A42" s="91" t="s">
        <v>84</v>
      </c>
      <c r="B42" s="91"/>
      <c r="C42" s="4">
        <f>C41-C40</f>
        <v>328858</v>
      </c>
      <c r="D42" s="4">
        <f>D41-D40</f>
        <v>84289</v>
      </c>
      <c r="E42" s="14"/>
      <c r="F42" s="4">
        <f>F41-F40</f>
        <v>306808</v>
      </c>
      <c r="G42" s="4">
        <f>G41-G40</f>
        <v>184091</v>
      </c>
    </row>
    <row r="44" spans="1:7" ht="17.5" hidden="1" customHeight="1" x14ac:dyDescent="0.35">
      <c r="C44" s="10">
        <f>C37-C42</f>
        <v>0</v>
      </c>
      <c r="D44" s="10">
        <f>D37-D42</f>
        <v>0</v>
      </c>
      <c r="F44" s="10">
        <f>F37-F42</f>
        <v>0</v>
      </c>
      <c r="G44" s="10">
        <f>G37-G42</f>
        <v>0</v>
      </c>
    </row>
    <row r="45" spans="1:7" ht="17.5" hidden="1" customHeight="1" x14ac:dyDescent="0.35">
      <c r="D45" s="10"/>
      <c r="G45" s="10"/>
    </row>
  </sheetData>
  <mergeCells count="14">
    <mergeCell ref="C1:D1"/>
    <mergeCell ref="F1:G1"/>
    <mergeCell ref="A42:B42"/>
    <mergeCell ref="A3:B3"/>
    <mergeCell ref="A4:B4"/>
    <mergeCell ref="A5:B5"/>
    <mergeCell ref="A6:B6"/>
    <mergeCell ref="A15:B15"/>
    <mergeCell ref="A21:B21"/>
    <mergeCell ref="A29:B29"/>
    <mergeCell ref="A31:B31"/>
    <mergeCell ref="A35:B35"/>
    <mergeCell ref="A37:B37"/>
    <mergeCell ref="A39:B39"/>
  </mergeCells>
  <pageMargins left="0.511811024" right="0.511811024" top="0.78740157499999996" bottom="0.78740157499999996" header="0.31496062000000002" footer="0.31496062000000002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7"/>
  <sheetViews>
    <sheetView showGridLines="0" workbookViewId="0"/>
  </sheetViews>
  <sheetFormatPr defaultColWidth="0" defaultRowHeight="14.5" zeroHeight="1" x14ac:dyDescent="0.35"/>
  <cols>
    <col min="1" max="1" width="3.453125" customWidth="1"/>
    <col min="2" max="2" width="52.54296875" customWidth="1"/>
    <col min="3" max="4" width="15.7265625" customWidth="1"/>
    <col min="5" max="5" width="3.1796875" customWidth="1"/>
    <col min="6" max="7" width="15.7265625" customWidth="1"/>
    <col min="8" max="16384" width="9.1796875" hidden="1"/>
  </cols>
  <sheetData>
    <row r="1" spans="1:7" ht="15" thickBot="1" x14ac:dyDescent="0.4">
      <c r="C1" s="97" t="s">
        <v>99</v>
      </c>
      <c r="D1" s="97"/>
      <c r="E1" s="26"/>
      <c r="F1" s="97" t="s">
        <v>100</v>
      </c>
      <c r="G1" s="97"/>
    </row>
    <row r="2" spans="1:7" ht="15.5" thickTop="1" thickBot="1" x14ac:dyDescent="0.4">
      <c r="C2" s="20">
        <v>2022</v>
      </c>
      <c r="D2" s="20">
        <v>2021</v>
      </c>
      <c r="E2" s="26"/>
      <c r="F2" s="20">
        <v>2022</v>
      </c>
      <c r="G2" s="20">
        <v>2021</v>
      </c>
    </row>
    <row r="3" spans="1:7" ht="15" thickTop="1" x14ac:dyDescent="0.35">
      <c r="A3" s="95" t="s">
        <v>101</v>
      </c>
      <c r="B3" s="95"/>
      <c r="C3" s="21">
        <f>SUM(C4:C7)</f>
        <v>1080672</v>
      </c>
      <c r="D3" s="21">
        <f>SUM(D4:D7)</f>
        <v>841915</v>
      </c>
      <c r="E3" s="27"/>
      <c r="F3" s="21">
        <f>SUM(F4:F7)</f>
        <v>1983440</v>
      </c>
      <c r="G3" s="21">
        <f>SUM(G4:G7)</f>
        <v>1521010</v>
      </c>
    </row>
    <row r="4" spans="1:7" x14ac:dyDescent="0.35">
      <c r="A4" s="13"/>
      <c r="B4" s="13" t="s">
        <v>102</v>
      </c>
      <c r="C4" s="12">
        <v>1017254</v>
      </c>
      <c r="D4" s="12">
        <v>764525</v>
      </c>
      <c r="E4" s="27"/>
      <c r="F4" s="12">
        <v>1878281</v>
      </c>
      <c r="G4" s="12">
        <v>1396733</v>
      </c>
    </row>
    <row r="5" spans="1:7" x14ac:dyDescent="0.35">
      <c r="A5" s="13"/>
      <c r="B5" s="13" t="s">
        <v>103</v>
      </c>
      <c r="C5" s="12">
        <v>23742</v>
      </c>
      <c r="D5" s="12">
        <v>16642</v>
      </c>
      <c r="E5" s="27"/>
      <c r="F5" s="12">
        <v>44907</v>
      </c>
      <c r="G5" s="12">
        <v>37025</v>
      </c>
    </row>
    <row r="6" spans="1:7" x14ac:dyDescent="0.35">
      <c r="A6" s="13"/>
      <c r="B6" s="13" t="s">
        <v>68</v>
      </c>
      <c r="C6" s="12">
        <v>4438</v>
      </c>
      <c r="D6" s="12">
        <v>3644</v>
      </c>
      <c r="E6" s="27"/>
      <c r="F6" s="12">
        <v>8936</v>
      </c>
      <c r="G6" s="12">
        <v>2315</v>
      </c>
    </row>
    <row r="7" spans="1:7" x14ac:dyDescent="0.35">
      <c r="A7" s="13"/>
      <c r="B7" s="13" t="s">
        <v>104</v>
      </c>
      <c r="C7" s="12">
        <v>35238</v>
      </c>
      <c r="D7" s="12">
        <v>57104</v>
      </c>
      <c r="E7" s="27"/>
      <c r="F7" s="12">
        <v>51316</v>
      </c>
      <c r="G7" s="12">
        <v>84937</v>
      </c>
    </row>
    <row r="8" spans="1:7" x14ac:dyDescent="0.35">
      <c r="A8" s="91" t="s">
        <v>105</v>
      </c>
      <c r="B8" s="91"/>
      <c r="C8" s="22">
        <f>SUM(C9:C11)</f>
        <v>470108</v>
      </c>
      <c r="D8" s="22">
        <f>SUM(D9:D11)</f>
        <v>393170</v>
      </c>
      <c r="E8" s="27"/>
      <c r="F8" s="22">
        <f>SUM(F9:F11)</f>
        <v>806045</v>
      </c>
      <c r="G8" s="22">
        <f>SUM(G9:G11)</f>
        <v>649481</v>
      </c>
    </row>
    <row r="9" spans="1:7" x14ac:dyDescent="0.35">
      <c r="A9" s="13"/>
      <c r="B9" s="13" t="s">
        <v>106</v>
      </c>
      <c r="C9" s="12">
        <v>426689</v>
      </c>
      <c r="D9" s="12">
        <v>345450</v>
      </c>
      <c r="E9" s="27"/>
      <c r="F9" s="12">
        <v>762527</v>
      </c>
      <c r="G9" s="12">
        <v>599155</v>
      </c>
    </row>
    <row r="10" spans="1:7" x14ac:dyDescent="0.35">
      <c r="A10" s="13"/>
      <c r="B10" s="13" t="s">
        <v>67</v>
      </c>
      <c r="C10" s="12">
        <v>28869</v>
      </c>
      <c r="D10" s="12">
        <v>36490</v>
      </c>
      <c r="E10" s="27"/>
      <c r="F10" s="12">
        <v>16081</v>
      </c>
      <c r="G10" s="12">
        <v>33639</v>
      </c>
    </row>
    <row r="11" spans="1:7" x14ac:dyDescent="0.35">
      <c r="A11" s="13"/>
      <c r="B11" s="13" t="s">
        <v>107</v>
      </c>
      <c r="C11" s="12">
        <v>14550</v>
      </c>
      <c r="D11" s="12">
        <v>11230</v>
      </c>
      <c r="E11" s="27"/>
      <c r="F11" s="12">
        <v>27437</v>
      </c>
      <c r="G11" s="12">
        <v>16687</v>
      </c>
    </row>
    <row r="12" spans="1:7" x14ac:dyDescent="0.35">
      <c r="A12" s="91" t="s">
        <v>108</v>
      </c>
      <c r="B12" s="91"/>
      <c r="C12" s="22">
        <f>C13+C14</f>
        <v>55175</v>
      </c>
      <c r="D12" s="22">
        <f>D13+D14</f>
        <v>47034</v>
      </c>
      <c r="E12" s="27"/>
      <c r="F12" s="22">
        <f>F13+F14</f>
        <v>100328</v>
      </c>
      <c r="G12" s="22">
        <f>G13+G14</f>
        <v>89203</v>
      </c>
    </row>
    <row r="13" spans="1:7" x14ac:dyDescent="0.35">
      <c r="A13" s="13"/>
      <c r="B13" s="13" t="s">
        <v>164</v>
      </c>
      <c r="C13" s="12">
        <v>49432</v>
      </c>
      <c r="D13" s="12">
        <v>43515</v>
      </c>
      <c r="E13" s="27"/>
      <c r="F13" s="12">
        <v>90234</v>
      </c>
      <c r="G13" s="12">
        <v>82278</v>
      </c>
    </row>
    <row r="14" spans="1:7" x14ac:dyDescent="0.35">
      <c r="A14" s="13"/>
      <c r="B14" s="13" t="s">
        <v>109</v>
      </c>
      <c r="C14" s="12">
        <v>5743</v>
      </c>
      <c r="D14" s="12">
        <v>3519</v>
      </c>
      <c r="E14" s="27"/>
      <c r="F14" s="12">
        <v>10094</v>
      </c>
      <c r="G14" s="12">
        <v>6925</v>
      </c>
    </row>
    <row r="15" spans="1:7" x14ac:dyDescent="0.35">
      <c r="A15" s="96"/>
      <c r="B15" s="96"/>
      <c r="C15" s="12"/>
      <c r="D15" s="12"/>
      <c r="E15" s="27"/>
      <c r="F15" s="12"/>
      <c r="G15" s="12"/>
    </row>
    <row r="16" spans="1:7" x14ac:dyDescent="0.35">
      <c r="A16" s="91" t="s">
        <v>110</v>
      </c>
      <c r="B16" s="91"/>
      <c r="C16" s="22">
        <f>C3-C8-C12</f>
        <v>555389</v>
      </c>
      <c r="D16" s="22">
        <f>D3-D8-D12</f>
        <v>401711</v>
      </c>
      <c r="E16" s="27"/>
      <c r="F16" s="22">
        <f>F3-F8-F12</f>
        <v>1077067</v>
      </c>
      <c r="G16" s="22">
        <f>G3-G8-G12</f>
        <v>782326</v>
      </c>
    </row>
    <row r="17" spans="1:7" x14ac:dyDescent="0.35">
      <c r="A17" s="13"/>
      <c r="B17" s="13"/>
      <c r="C17" s="12"/>
      <c r="D17" s="12"/>
      <c r="E17" s="27"/>
      <c r="F17" s="12"/>
      <c r="G17" s="12"/>
    </row>
    <row r="18" spans="1:7" x14ac:dyDescent="0.35">
      <c r="A18" s="91" t="s">
        <v>66</v>
      </c>
      <c r="B18" s="91"/>
      <c r="C18" s="22">
        <v>4575</v>
      </c>
      <c r="D18" s="22">
        <v>3887</v>
      </c>
      <c r="E18" s="27"/>
      <c r="F18" s="22">
        <v>9038</v>
      </c>
      <c r="G18" s="22">
        <v>7336</v>
      </c>
    </row>
    <row r="19" spans="1:7" ht="15" thickBot="1" x14ac:dyDescent="0.4">
      <c r="A19" s="18"/>
      <c r="B19" s="18"/>
      <c r="C19" s="23"/>
      <c r="D19" s="23"/>
      <c r="E19" s="27"/>
      <c r="F19" s="23"/>
      <c r="G19" s="23"/>
    </row>
    <row r="20" spans="1:7" ht="15.5" thickTop="1" thickBot="1" x14ac:dyDescent="0.4">
      <c r="A20" s="98" t="s">
        <v>111</v>
      </c>
      <c r="B20" s="98"/>
      <c r="C20" s="24">
        <f>C16-C18</f>
        <v>550814</v>
      </c>
      <c r="D20" s="24">
        <f>D16-D18</f>
        <v>397824</v>
      </c>
      <c r="E20" s="27"/>
      <c r="F20" s="24">
        <f>F16-F18</f>
        <v>1068029</v>
      </c>
      <c r="G20" s="24">
        <f>G16-G18</f>
        <v>774990</v>
      </c>
    </row>
    <row r="21" spans="1:7" ht="15.5" thickTop="1" thickBot="1" x14ac:dyDescent="0.4">
      <c r="A21" s="19"/>
      <c r="B21" s="19"/>
      <c r="C21" s="25"/>
      <c r="D21" s="25"/>
      <c r="E21" s="27"/>
      <c r="F21" s="25"/>
      <c r="G21" s="25"/>
    </row>
    <row r="22" spans="1:7" ht="15.5" thickTop="1" thickBot="1" x14ac:dyDescent="0.4">
      <c r="A22" s="98" t="s">
        <v>112</v>
      </c>
      <c r="B22" s="98"/>
      <c r="C22" s="24">
        <f>C24+C28+C32+C34</f>
        <v>550814</v>
      </c>
      <c r="D22" s="24">
        <f>D24+D28+D32+D34</f>
        <v>397824</v>
      </c>
      <c r="E22" s="27"/>
      <c r="F22" s="24">
        <f>F24+F28+F32+F34</f>
        <v>1068029</v>
      </c>
      <c r="G22" s="24">
        <f>G24+G28+G32+G34</f>
        <v>774990</v>
      </c>
    </row>
    <row r="23" spans="1:7" ht="15" thickTop="1" x14ac:dyDescent="0.35">
      <c r="A23" s="13"/>
      <c r="B23" s="13"/>
      <c r="C23" s="12"/>
      <c r="D23" s="12"/>
      <c r="E23" s="27"/>
      <c r="F23" s="12"/>
      <c r="G23" s="12"/>
    </row>
    <row r="24" spans="1:7" x14ac:dyDescent="0.35">
      <c r="A24" s="91" t="s">
        <v>113</v>
      </c>
      <c r="B24" s="91"/>
      <c r="C24" s="22">
        <f>C25+C26+C27</f>
        <v>93072</v>
      </c>
      <c r="D24" s="22">
        <f>D25+D26+D27</f>
        <v>89701</v>
      </c>
      <c r="E24" s="27"/>
      <c r="F24" s="22">
        <f t="shared" ref="F24:G24" si="0">F25+F26+F27</f>
        <v>174074</v>
      </c>
      <c r="G24" s="22">
        <f t="shared" si="0"/>
        <v>165029</v>
      </c>
    </row>
    <row r="25" spans="1:7" x14ac:dyDescent="0.35">
      <c r="A25" s="13"/>
      <c r="B25" s="13" t="s">
        <v>114</v>
      </c>
      <c r="C25" s="12">
        <v>69732</v>
      </c>
      <c r="D25" s="12">
        <v>64005</v>
      </c>
      <c r="E25" s="27"/>
      <c r="F25" s="12">
        <v>133278</v>
      </c>
      <c r="G25" s="12">
        <v>119303</v>
      </c>
    </row>
    <row r="26" spans="1:7" x14ac:dyDescent="0.35">
      <c r="A26" s="13"/>
      <c r="B26" s="13" t="s">
        <v>115</v>
      </c>
      <c r="C26" s="12">
        <v>19231</v>
      </c>
      <c r="D26" s="12">
        <v>21791</v>
      </c>
      <c r="E26" s="27"/>
      <c r="F26" s="12">
        <v>31698</v>
      </c>
      <c r="G26" s="12">
        <v>37548</v>
      </c>
    </row>
    <row r="27" spans="1:7" x14ac:dyDescent="0.35">
      <c r="A27" s="13"/>
      <c r="B27" s="13" t="s">
        <v>116</v>
      </c>
      <c r="C27" s="12">
        <v>4109</v>
      </c>
      <c r="D27" s="12">
        <v>3905</v>
      </c>
      <c r="E27" s="27"/>
      <c r="F27" s="12">
        <v>9098</v>
      </c>
      <c r="G27" s="12">
        <v>8178</v>
      </c>
    </row>
    <row r="28" spans="1:7" x14ac:dyDescent="0.35">
      <c r="A28" s="91" t="s">
        <v>117</v>
      </c>
      <c r="B28" s="91"/>
      <c r="C28" s="22">
        <f>C29+C30+C31</f>
        <v>226282</v>
      </c>
      <c r="D28" s="22">
        <f>D29+D30+D31</f>
        <v>164440</v>
      </c>
      <c r="E28" s="27"/>
      <c r="F28" s="22">
        <f t="shared" ref="F28:G28" si="1">F29+F30+F31</f>
        <v>426086</v>
      </c>
      <c r="G28" s="22">
        <f t="shared" si="1"/>
        <v>325751</v>
      </c>
    </row>
    <row r="29" spans="1:7" x14ac:dyDescent="0.35">
      <c r="A29" s="13"/>
      <c r="B29" s="13" t="s">
        <v>118</v>
      </c>
      <c r="C29" s="12">
        <v>225159</v>
      </c>
      <c r="D29" s="12">
        <v>163257</v>
      </c>
      <c r="E29" s="27"/>
      <c r="F29" s="12">
        <v>423435</v>
      </c>
      <c r="G29" s="12">
        <v>323192</v>
      </c>
    </row>
    <row r="30" spans="1:7" x14ac:dyDescent="0.35">
      <c r="A30" s="13"/>
      <c r="B30" s="13" t="s">
        <v>119</v>
      </c>
      <c r="C30" s="12">
        <v>5</v>
      </c>
      <c r="D30" s="12">
        <v>27</v>
      </c>
      <c r="E30" s="27"/>
      <c r="F30" s="12">
        <v>49</v>
      </c>
      <c r="G30" s="12">
        <v>69</v>
      </c>
    </row>
    <row r="31" spans="1:7" x14ac:dyDescent="0.35">
      <c r="A31" s="13"/>
      <c r="B31" s="13" t="s">
        <v>120</v>
      </c>
      <c r="C31" s="12">
        <v>1118</v>
      </c>
      <c r="D31" s="12">
        <v>1156</v>
      </c>
      <c r="E31" s="27"/>
      <c r="F31" s="12">
        <v>2602</v>
      </c>
      <c r="G31" s="12">
        <v>2490</v>
      </c>
    </row>
    <row r="32" spans="1:7" x14ac:dyDescent="0.35">
      <c r="A32" s="91" t="s">
        <v>121</v>
      </c>
      <c r="B32" s="91"/>
      <c r="C32" s="22">
        <f>C33</f>
        <v>749</v>
      </c>
      <c r="D32" s="22">
        <f>D33</f>
        <v>691</v>
      </c>
      <c r="E32" s="27"/>
      <c r="F32" s="22">
        <f>F33</f>
        <v>1428</v>
      </c>
      <c r="G32" s="22">
        <f>G33</f>
        <v>1364</v>
      </c>
    </row>
    <row r="33" spans="1:7" x14ac:dyDescent="0.35">
      <c r="A33" s="13"/>
      <c r="B33" s="13" t="s">
        <v>165</v>
      </c>
      <c r="C33" s="12">
        <v>749</v>
      </c>
      <c r="D33" s="12">
        <v>691</v>
      </c>
      <c r="E33" s="27"/>
      <c r="F33" s="12">
        <v>1428</v>
      </c>
      <c r="G33" s="12">
        <v>1364</v>
      </c>
    </row>
    <row r="34" spans="1:7" x14ac:dyDescent="0.35">
      <c r="A34" s="91" t="s">
        <v>122</v>
      </c>
      <c r="B34" s="91"/>
      <c r="C34" s="22">
        <f>C35+C36</f>
        <v>230711</v>
      </c>
      <c r="D34" s="22">
        <f>D35+D36</f>
        <v>142992</v>
      </c>
      <c r="E34" s="27"/>
      <c r="F34" s="22">
        <f>F35+F36</f>
        <v>466441</v>
      </c>
      <c r="G34" s="22">
        <f>G35+G36</f>
        <v>282846</v>
      </c>
    </row>
    <row r="35" spans="1:7" x14ac:dyDescent="0.35">
      <c r="A35" s="13"/>
      <c r="B35" s="13" t="s">
        <v>123</v>
      </c>
      <c r="C35" s="12">
        <v>1042</v>
      </c>
      <c r="D35" s="12">
        <v>6875</v>
      </c>
      <c r="E35" s="27"/>
      <c r="F35" s="12">
        <v>16850</v>
      </c>
      <c r="G35" s="12">
        <v>16234</v>
      </c>
    </row>
    <row r="36" spans="1:7" x14ac:dyDescent="0.35">
      <c r="A36" s="13"/>
      <c r="B36" s="13" t="s">
        <v>166</v>
      </c>
      <c r="C36" s="12">
        <v>229669</v>
      </c>
      <c r="D36" s="12">
        <v>136117</v>
      </c>
      <c r="E36" s="27"/>
      <c r="F36" s="12">
        <v>449591</v>
      </c>
      <c r="G36" s="12">
        <v>266612</v>
      </c>
    </row>
    <row r="37" spans="1:7" x14ac:dyDescent="0.35"/>
  </sheetData>
  <mergeCells count="14">
    <mergeCell ref="C1:D1"/>
    <mergeCell ref="F1:G1"/>
    <mergeCell ref="A20:B20"/>
    <mergeCell ref="A22:B22"/>
    <mergeCell ref="A24:B24"/>
    <mergeCell ref="A28:B28"/>
    <mergeCell ref="A32:B32"/>
    <mergeCell ref="A34:B34"/>
    <mergeCell ref="A3:B3"/>
    <mergeCell ref="A8:B8"/>
    <mergeCell ref="A12:B12"/>
    <mergeCell ref="A15:B15"/>
    <mergeCell ref="A16:B16"/>
    <mergeCell ref="A18:B18"/>
  </mergeCells>
  <pageMargins left="0.511811024" right="0.511811024" top="0.78740157499999996" bottom="0.78740157499999996" header="0.31496062000000002" footer="0.3149606200000000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Balanço</vt:lpstr>
      <vt:lpstr>DR</vt:lpstr>
      <vt:lpstr>DRA</vt:lpstr>
      <vt:lpstr>DMPL</vt:lpstr>
      <vt:lpstr>DFC</vt:lpstr>
      <vt:lpstr>DVA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Guarnieri</dc:creator>
  <cp:lastModifiedBy>Fabiano Meassi</cp:lastModifiedBy>
  <cp:lastPrinted>2023-03-29T19:10:23Z</cp:lastPrinted>
  <dcterms:created xsi:type="dcterms:W3CDTF">2020-06-01T17:09:21Z</dcterms:created>
  <dcterms:modified xsi:type="dcterms:W3CDTF">2023-03-29T19:42:51Z</dcterms:modified>
</cp:coreProperties>
</file>